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128.192.30.6\Common\JanC\County_Guide\CG_17\excel_work_files\"/>
    </mc:Choice>
  </mc:AlternateContent>
  <bookViews>
    <workbookView xWindow="0" yWindow="0" windowWidth="24000" windowHeight="14235" tabRatio="760" activeTab="2"/>
  </bookViews>
  <sheets>
    <sheet name="county_rev_exp" sheetId="7" r:id="rId1"/>
    <sheet name="city_rev_exp" sheetId="8" r:id="rId2"/>
    <sheet name="page_draft" sheetId="1" r:id="rId3"/>
    <sheet name="sources_notes" sheetId="4" r:id="rId4"/>
    <sheet name="rev_exp_worksheet" sheetId="23" r:id="rId5"/>
    <sheet name="FY15_TED_rev" sheetId="20" r:id="rId6"/>
    <sheet name="FY15_TED_exp" sheetId="21" r:id="rId7"/>
    <sheet name="FTE Enrollment by Grade Fiscal " sheetId="24" r:id="rId8"/>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69" i="1" l="1"/>
  <c r="G170" i="1"/>
  <c r="G171" i="1"/>
  <c r="G172" i="1"/>
  <c r="G173" i="1"/>
  <c r="G174" i="1"/>
  <c r="G175" i="1"/>
  <c r="G176" i="1"/>
  <c r="G177" i="1"/>
  <c r="G178" i="1"/>
  <c r="G179" i="1"/>
  <c r="G180" i="1"/>
  <c r="G181" i="1"/>
  <c r="G182" i="1"/>
  <c r="G183" i="1"/>
  <c r="G184" i="1"/>
  <c r="G185" i="1"/>
  <c r="G186" i="1"/>
  <c r="G187" i="1"/>
  <c r="G188" i="1"/>
  <c r="G189" i="1"/>
  <c r="G193"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92" i="1"/>
  <c r="G194"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92" i="1"/>
  <c r="B169" i="1"/>
  <c r="B170" i="1"/>
  <c r="B171" i="1"/>
  <c r="B172" i="1"/>
  <c r="B173" i="1"/>
  <c r="B174" i="1"/>
  <c r="B175" i="1"/>
  <c r="B176" i="1"/>
  <c r="B177" i="1"/>
  <c r="B178" i="1"/>
  <c r="B179" i="1"/>
  <c r="B180" i="1"/>
  <c r="B181" i="1"/>
  <c r="B182" i="1"/>
  <c r="B183" i="1"/>
  <c r="B184" i="1"/>
  <c r="B185" i="1"/>
  <c r="B186" i="1"/>
  <c r="B187" i="1"/>
  <c r="B188" i="1"/>
  <c r="B189" i="1"/>
  <c r="B193" i="1"/>
  <c r="B194" i="1"/>
  <c r="B253"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Q189" i="23"/>
  <c r="N189" i="23"/>
  <c r="T189" i="1"/>
  <c r="R189" i="23"/>
  <c r="S189" i="1"/>
  <c r="Q188" i="23"/>
  <c r="N188" i="23"/>
  <c r="T188" i="1"/>
  <c r="R188" i="23"/>
  <c r="S188" i="1"/>
  <c r="Q187" i="23"/>
  <c r="N187" i="23"/>
  <c r="T187" i="1"/>
  <c r="R187" i="23"/>
  <c r="S187" i="1"/>
  <c r="Q186" i="23"/>
  <c r="N186" i="23"/>
  <c r="T186" i="1"/>
  <c r="R186" i="23"/>
  <c r="S186" i="1"/>
  <c r="Q185" i="23"/>
  <c r="N185" i="23"/>
  <c r="T185" i="1"/>
  <c r="R185" i="23"/>
  <c r="S185" i="1"/>
  <c r="Q184" i="23"/>
  <c r="N184" i="23"/>
  <c r="T184" i="1"/>
  <c r="R184" i="23"/>
  <c r="S184" i="1"/>
  <c r="Q183" i="23"/>
  <c r="N183" i="23"/>
  <c r="T183" i="1"/>
  <c r="R183" i="23"/>
  <c r="S183" i="1"/>
  <c r="Q182" i="23"/>
  <c r="N182" i="23"/>
  <c r="T182" i="1"/>
  <c r="R182" i="23"/>
  <c r="S182" i="1"/>
  <c r="Q181" i="23"/>
  <c r="N181" i="23"/>
  <c r="T181" i="1"/>
  <c r="R181" i="23"/>
  <c r="S181" i="1"/>
  <c r="Q180" i="23"/>
  <c r="N180" i="23"/>
  <c r="T180" i="1"/>
  <c r="R180" i="23"/>
  <c r="S180" i="1"/>
  <c r="Q179" i="23"/>
  <c r="N179" i="23"/>
  <c r="T179" i="1"/>
  <c r="R179" i="23"/>
  <c r="S179" i="1"/>
  <c r="Q178" i="23"/>
  <c r="N178" i="23"/>
  <c r="T178" i="1"/>
  <c r="R178" i="23"/>
  <c r="S178" i="1"/>
  <c r="Q177" i="23"/>
  <c r="N177" i="23"/>
  <c r="T177" i="1"/>
  <c r="R177" i="23"/>
  <c r="S177" i="1"/>
  <c r="Q176" i="23"/>
  <c r="N176" i="23"/>
  <c r="T176" i="1"/>
  <c r="R176" i="23"/>
  <c r="S176" i="1"/>
  <c r="Q175" i="23"/>
  <c r="N175" i="23"/>
  <c r="T175" i="1"/>
  <c r="R175" i="23"/>
  <c r="S175" i="1"/>
  <c r="Q174" i="23"/>
  <c r="N174" i="23"/>
  <c r="T174" i="1"/>
  <c r="R174" i="23"/>
  <c r="S174" i="1"/>
  <c r="Q173" i="23"/>
  <c r="N173" i="23"/>
  <c r="T173" i="1"/>
  <c r="R173" i="23"/>
  <c r="S173" i="1"/>
  <c r="Q172" i="23"/>
  <c r="N172" i="23"/>
  <c r="T172" i="1"/>
  <c r="R172" i="23"/>
  <c r="S172" i="1"/>
  <c r="Q171" i="23"/>
  <c r="N171" i="23"/>
  <c r="T171" i="1"/>
  <c r="R171" i="23"/>
  <c r="S171" i="1"/>
  <c r="Q170" i="23"/>
  <c r="N170" i="23"/>
  <c r="T170" i="1"/>
  <c r="R170" i="23"/>
  <c r="S170" i="1"/>
  <c r="Q169" i="23"/>
  <c r="N169" i="23"/>
  <c r="T169" i="1"/>
  <c r="R169" i="23"/>
  <c r="S169" i="1"/>
  <c r="B246" i="21"/>
  <c r="Q168" i="23"/>
  <c r="G168" i="1"/>
  <c r="N168" i="23"/>
  <c r="T168" i="1"/>
  <c r="K246" i="21"/>
  <c r="R168" i="23"/>
  <c r="S168" i="1"/>
  <c r="Q167" i="23"/>
  <c r="N167" i="23"/>
  <c r="T167" i="1"/>
  <c r="R167" i="23"/>
  <c r="S167" i="1"/>
  <c r="Q166" i="23"/>
  <c r="N166" i="23"/>
  <c r="T166" i="1"/>
  <c r="R166" i="23"/>
  <c r="S166" i="1"/>
  <c r="Q165" i="23"/>
  <c r="N165" i="23"/>
  <c r="T165" i="1"/>
  <c r="R165" i="23"/>
  <c r="S165" i="1"/>
  <c r="Q164" i="23"/>
  <c r="N164" i="23"/>
  <c r="T164" i="1"/>
  <c r="R164" i="23"/>
  <c r="S164" i="1"/>
  <c r="Q163" i="23"/>
  <c r="N163" i="23"/>
  <c r="T163" i="1"/>
  <c r="R163" i="23"/>
  <c r="S163" i="1"/>
  <c r="Q162" i="23"/>
  <c r="N162" i="23"/>
  <c r="T162" i="1"/>
  <c r="R162" i="23"/>
  <c r="S162" i="1"/>
  <c r="Q161" i="23"/>
  <c r="N161" i="23"/>
  <c r="T161" i="1"/>
  <c r="R161" i="23"/>
  <c r="S161" i="1"/>
  <c r="Q160" i="23"/>
  <c r="N160" i="23"/>
  <c r="T160" i="1"/>
  <c r="R160" i="23"/>
  <c r="S160" i="1"/>
  <c r="Q159" i="23"/>
  <c r="N159" i="23"/>
  <c r="T159" i="1"/>
  <c r="R159" i="23"/>
  <c r="S159" i="1"/>
  <c r="Q158" i="23"/>
  <c r="N158" i="23"/>
  <c r="T158" i="1"/>
  <c r="R158" i="23"/>
  <c r="S158" i="1"/>
  <c r="Q157" i="23"/>
  <c r="N157" i="23"/>
  <c r="T157" i="1"/>
  <c r="R157" i="23"/>
  <c r="S157" i="1"/>
  <c r="Q156" i="23"/>
  <c r="N156" i="23"/>
  <c r="T156" i="1"/>
  <c r="R156" i="23"/>
  <c r="S156" i="1"/>
  <c r="Q155" i="23"/>
  <c r="N155" i="23"/>
  <c r="T155" i="1"/>
  <c r="R155" i="23"/>
  <c r="S155" i="1"/>
  <c r="Q154" i="23"/>
  <c r="N154" i="23"/>
  <c r="T154" i="1"/>
  <c r="R154" i="23"/>
  <c r="S154" i="1"/>
  <c r="Q153" i="23"/>
  <c r="N153" i="23"/>
  <c r="T153" i="1"/>
  <c r="R153" i="23"/>
  <c r="S153" i="1"/>
  <c r="Q152" i="23"/>
  <c r="N152" i="23"/>
  <c r="T152" i="1"/>
  <c r="R152" i="23"/>
  <c r="S152" i="1"/>
  <c r="Q151" i="23"/>
  <c r="N151" i="23"/>
  <c r="T151" i="1"/>
  <c r="R151" i="23"/>
  <c r="S151" i="1"/>
  <c r="Q150" i="23"/>
  <c r="N150" i="23"/>
  <c r="T150" i="1"/>
  <c r="R150" i="23"/>
  <c r="S150" i="1"/>
  <c r="Q149" i="23"/>
  <c r="N149" i="23"/>
  <c r="T149" i="1"/>
  <c r="R149" i="23"/>
  <c r="S149" i="1"/>
  <c r="Q148" i="23"/>
  <c r="N148" i="23"/>
  <c r="T148" i="1"/>
  <c r="R148" i="23"/>
  <c r="S148" i="1"/>
  <c r="Q147" i="23"/>
  <c r="N147" i="23"/>
  <c r="T147" i="1"/>
  <c r="R147" i="23"/>
  <c r="S147" i="1"/>
  <c r="Q146" i="23"/>
  <c r="N146" i="23"/>
  <c r="T146" i="1"/>
  <c r="R146" i="23"/>
  <c r="S146" i="1"/>
  <c r="Q145" i="23"/>
  <c r="N145" i="23"/>
  <c r="T145" i="1"/>
  <c r="R145" i="23"/>
  <c r="S145" i="1"/>
  <c r="Q144" i="23"/>
  <c r="N144" i="23"/>
  <c r="T144" i="1"/>
  <c r="R144" i="23"/>
  <c r="S144" i="1"/>
  <c r="Q143" i="23"/>
  <c r="N143" i="23"/>
  <c r="T143" i="1"/>
  <c r="R143" i="23"/>
  <c r="S143" i="1"/>
  <c r="Q142" i="23"/>
  <c r="N142" i="23"/>
  <c r="T142" i="1"/>
  <c r="R142" i="23"/>
  <c r="S142" i="1"/>
  <c r="Q141" i="23"/>
  <c r="N141" i="23"/>
  <c r="T141" i="1"/>
  <c r="R141" i="23"/>
  <c r="S141" i="1"/>
  <c r="Q140" i="23"/>
  <c r="N140" i="23"/>
  <c r="T140" i="1"/>
  <c r="R140" i="23"/>
  <c r="S140" i="1"/>
  <c r="Q139" i="23"/>
  <c r="N139" i="23"/>
  <c r="T139" i="1"/>
  <c r="R139" i="23"/>
  <c r="S139" i="1"/>
  <c r="Q138" i="23"/>
  <c r="N138" i="23"/>
  <c r="T138" i="1"/>
  <c r="R138" i="23"/>
  <c r="S138" i="1"/>
  <c r="Q137" i="23"/>
  <c r="N137" i="23"/>
  <c r="T137" i="1"/>
  <c r="R137" i="23"/>
  <c r="S137" i="1"/>
  <c r="Q136" i="23"/>
  <c r="N136" i="23"/>
  <c r="T136" i="1"/>
  <c r="R136" i="23"/>
  <c r="S136" i="1"/>
  <c r="Q135" i="23"/>
  <c r="N135" i="23"/>
  <c r="T135" i="1"/>
  <c r="R135" i="23"/>
  <c r="S135" i="1"/>
  <c r="Q134" i="23"/>
  <c r="N134" i="23"/>
  <c r="T134" i="1"/>
  <c r="R134" i="23"/>
  <c r="S134" i="1"/>
  <c r="Q133" i="23"/>
  <c r="N133" i="23"/>
  <c r="T133" i="1"/>
  <c r="R133" i="23"/>
  <c r="S133" i="1"/>
  <c r="Q132" i="23"/>
  <c r="N132" i="23"/>
  <c r="T132" i="1"/>
  <c r="R132" i="23"/>
  <c r="S132" i="1"/>
  <c r="Q131" i="23"/>
  <c r="N131" i="23"/>
  <c r="T131" i="1"/>
  <c r="R131" i="23"/>
  <c r="S131" i="1"/>
  <c r="Q130" i="23"/>
  <c r="N130" i="23"/>
  <c r="T130" i="1"/>
  <c r="R130" i="23"/>
  <c r="S130" i="1"/>
  <c r="Q129" i="23"/>
  <c r="N129" i="23"/>
  <c r="T129" i="1"/>
  <c r="R129" i="23"/>
  <c r="S129" i="1"/>
  <c r="Q128" i="23"/>
  <c r="N128" i="23"/>
  <c r="T128" i="1"/>
  <c r="R128" i="23"/>
  <c r="S128" i="1"/>
  <c r="Q127" i="23"/>
  <c r="N127" i="23"/>
  <c r="T127" i="1"/>
  <c r="R127" i="23"/>
  <c r="S127" i="1"/>
  <c r="Q126" i="23"/>
  <c r="N126" i="23"/>
  <c r="T126" i="1"/>
  <c r="R126" i="23"/>
  <c r="S126" i="1"/>
  <c r="Q125" i="23"/>
  <c r="N125" i="23"/>
  <c r="T125" i="1"/>
  <c r="R125" i="23"/>
  <c r="S125" i="1"/>
  <c r="Q124" i="23"/>
  <c r="N124" i="23"/>
  <c r="T124" i="1"/>
  <c r="R124" i="23"/>
  <c r="S124" i="1"/>
  <c r="Q123" i="23"/>
  <c r="N123" i="23"/>
  <c r="T123" i="1"/>
  <c r="R123" i="23"/>
  <c r="S123" i="1"/>
  <c r="Q122" i="23"/>
  <c r="N122" i="23"/>
  <c r="T122" i="1"/>
  <c r="R122" i="23"/>
  <c r="S122" i="1"/>
  <c r="Q121" i="23"/>
  <c r="N121" i="23"/>
  <c r="T121" i="1"/>
  <c r="R121" i="23"/>
  <c r="S121" i="1"/>
  <c r="Q120" i="23"/>
  <c r="N120" i="23"/>
  <c r="T120" i="1"/>
  <c r="R120" i="23"/>
  <c r="S120" i="1"/>
  <c r="Q119" i="23"/>
  <c r="N119" i="23"/>
  <c r="T119" i="1"/>
  <c r="R119" i="23"/>
  <c r="S119" i="1"/>
  <c r="Q118" i="23"/>
  <c r="N118" i="23"/>
  <c r="T118" i="1"/>
  <c r="R118" i="23"/>
  <c r="S118" i="1"/>
  <c r="Q117" i="23"/>
  <c r="N117" i="23"/>
  <c r="T117" i="1"/>
  <c r="R117" i="23"/>
  <c r="S117" i="1"/>
  <c r="Q116" i="23"/>
  <c r="N116" i="23"/>
  <c r="T116" i="1"/>
  <c r="R116" i="23"/>
  <c r="S116" i="1"/>
  <c r="Q115" i="23"/>
  <c r="N115" i="23"/>
  <c r="T115" i="1"/>
  <c r="R115" i="23"/>
  <c r="S115" i="1"/>
  <c r="Q114" i="23"/>
  <c r="N114" i="23"/>
  <c r="T114" i="1"/>
  <c r="R114" i="23"/>
  <c r="S114" i="1"/>
  <c r="Q113" i="23"/>
  <c r="N113" i="23"/>
  <c r="T113" i="1"/>
  <c r="R113" i="23"/>
  <c r="S113" i="1"/>
  <c r="Q112" i="23"/>
  <c r="N112" i="23"/>
  <c r="T112" i="1"/>
  <c r="R112" i="23"/>
  <c r="S112" i="1"/>
  <c r="Q111" i="23"/>
  <c r="N111" i="23"/>
  <c r="T111" i="1"/>
  <c r="R111" i="23"/>
  <c r="S111" i="1"/>
  <c r="Q110" i="23"/>
  <c r="N110" i="23"/>
  <c r="T110" i="1"/>
  <c r="R110" i="23"/>
  <c r="S110" i="1"/>
  <c r="Q109" i="23"/>
  <c r="N109" i="23"/>
  <c r="T109" i="1"/>
  <c r="R109" i="23"/>
  <c r="S109" i="1"/>
  <c r="Q108" i="23"/>
  <c r="N108" i="23"/>
  <c r="T108" i="1"/>
  <c r="R108" i="23"/>
  <c r="S108" i="1"/>
  <c r="Q107" i="23"/>
  <c r="N107" i="23"/>
  <c r="T107" i="1"/>
  <c r="R107" i="23"/>
  <c r="S107" i="1"/>
  <c r="Q106" i="23"/>
  <c r="N106" i="23"/>
  <c r="T106" i="1"/>
  <c r="R106" i="23"/>
  <c r="S106" i="1"/>
  <c r="Q105" i="23"/>
  <c r="N105" i="23"/>
  <c r="T105" i="1"/>
  <c r="R105" i="23"/>
  <c r="S105" i="1"/>
  <c r="Q104" i="23"/>
  <c r="N104" i="23"/>
  <c r="T104" i="1"/>
  <c r="R104" i="23"/>
  <c r="S104" i="1"/>
  <c r="Q103" i="23"/>
  <c r="N103" i="23"/>
  <c r="T103" i="1"/>
  <c r="R103" i="23"/>
  <c r="S103" i="1"/>
  <c r="Q102" i="23"/>
  <c r="N102" i="23"/>
  <c r="T102" i="1"/>
  <c r="R102" i="23"/>
  <c r="S102" i="1"/>
  <c r="Q101" i="23"/>
  <c r="N101" i="23"/>
  <c r="T101" i="1"/>
  <c r="R101" i="23"/>
  <c r="S101" i="1"/>
  <c r="Q100" i="23"/>
  <c r="N100" i="23"/>
  <c r="T100" i="1"/>
  <c r="R100" i="23"/>
  <c r="S100" i="1"/>
  <c r="Q99" i="23"/>
  <c r="N99" i="23"/>
  <c r="T99" i="1"/>
  <c r="R99" i="23"/>
  <c r="S99" i="1"/>
  <c r="Q98" i="23"/>
  <c r="N98" i="23"/>
  <c r="T98" i="1"/>
  <c r="R98" i="23"/>
  <c r="S98" i="1"/>
  <c r="Q97" i="23"/>
  <c r="N97" i="23"/>
  <c r="T97" i="1"/>
  <c r="R97" i="23"/>
  <c r="S97" i="1"/>
  <c r="Q96" i="23"/>
  <c r="N96" i="23"/>
  <c r="T96" i="1"/>
  <c r="R96" i="23"/>
  <c r="S96" i="1"/>
  <c r="Q95" i="23"/>
  <c r="N95" i="23"/>
  <c r="T95" i="1"/>
  <c r="R95" i="23"/>
  <c r="S95" i="1"/>
  <c r="Q94" i="23"/>
  <c r="N94" i="23"/>
  <c r="T94" i="1"/>
  <c r="R94" i="23"/>
  <c r="S94" i="1"/>
  <c r="Q93" i="23"/>
  <c r="N93" i="23"/>
  <c r="T93" i="1"/>
  <c r="R93" i="23"/>
  <c r="S93" i="1"/>
  <c r="Q92" i="23"/>
  <c r="N92" i="23"/>
  <c r="T92" i="1"/>
  <c r="R92" i="23"/>
  <c r="S92" i="1"/>
  <c r="Q91" i="23"/>
  <c r="N91" i="23"/>
  <c r="T91" i="1"/>
  <c r="R91" i="23"/>
  <c r="S91" i="1"/>
  <c r="Q90" i="23"/>
  <c r="N90" i="23"/>
  <c r="T90" i="1"/>
  <c r="R90" i="23"/>
  <c r="S90" i="1"/>
  <c r="Q89" i="23"/>
  <c r="N89" i="23"/>
  <c r="T89" i="1"/>
  <c r="R89" i="23"/>
  <c r="S89" i="1"/>
  <c r="Q88" i="23"/>
  <c r="N88" i="23"/>
  <c r="T88" i="1"/>
  <c r="R88" i="23"/>
  <c r="S88" i="1"/>
  <c r="Q87" i="23"/>
  <c r="N87" i="23"/>
  <c r="T87" i="1"/>
  <c r="R87" i="23"/>
  <c r="S87" i="1"/>
  <c r="Q86" i="23"/>
  <c r="N86" i="23"/>
  <c r="T86" i="1"/>
  <c r="R86" i="23"/>
  <c r="S86" i="1"/>
  <c r="Q85" i="23"/>
  <c r="N85" i="23"/>
  <c r="T85" i="1"/>
  <c r="R85" i="23"/>
  <c r="S85" i="1"/>
  <c r="Q84" i="23"/>
  <c r="N84" i="23"/>
  <c r="T84" i="1"/>
  <c r="R84" i="23"/>
  <c r="S84" i="1"/>
  <c r="Q83" i="23"/>
  <c r="N83" i="23"/>
  <c r="T83" i="1"/>
  <c r="R83" i="23"/>
  <c r="S83" i="1"/>
  <c r="Q82" i="23"/>
  <c r="N82" i="23"/>
  <c r="T82" i="1"/>
  <c r="R82" i="23"/>
  <c r="S82" i="1"/>
  <c r="Q81" i="23"/>
  <c r="N81" i="23"/>
  <c r="T81" i="1"/>
  <c r="R81" i="23"/>
  <c r="S81" i="1"/>
  <c r="Q80" i="23"/>
  <c r="N80" i="23"/>
  <c r="T80" i="1"/>
  <c r="R80" i="23"/>
  <c r="S80" i="1"/>
  <c r="Q79" i="23"/>
  <c r="N79" i="23"/>
  <c r="T79" i="1"/>
  <c r="R79" i="23"/>
  <c r="S79" i="1"/>
  <c r="Q78" i="23"/>
  <c r="N78" i="23"/>
  <c r="T78" i="1"/>
  <c r="R78" i="23"/>
  <c r="S78" i="1"/>
  <c r="Q77" i="23"/>
  <c r="N77" i="23"/>
  <c r="T77" i="1"/>
  <c r="R77" i="23"/>
  <c r="S77" i="1"/>
  <c r="Q76" i="23"/>
  <c r="N76" i="23"/>
  <c r="T76" i="1"/>
  <c r="R76" i="23"/>
  <c r="S76" i="1"/>
  <c r="Q75" i="23"/>
  <c r="N75" i="23"/>
  <c r="T75" i="1"/>
  <c r="R75" i="23"/>
  <c r="S75" i="1"/>
  <c r="Q74" i="23"/>
  <c r="N74" i="23"/>
  <c r="T74" i="1"/>
  <c r="R74" i="23"/>
  <c r="S74" i="1"/>
  <c r="Q73" i="23"/>
  <c r="N73" i="23"/>
  <c r="T73" i="1"/>
  <c r="R73" i="23"/>
  <c r="S73" i="1"/>
  <c r="Q72" i="23"/>
  <c r="N72" i="23"/>
  <c r="T72" i="1"/>
  <c r="R72" i="23"/>
  <c r="S72" i="1"/>
  <c r="Q71" i="23"/>
  <c r="N71" i="23"/>
  <c r="T71" i="1"/>
  <c r="R71" i="23"/>
  <c r="S71" i="1"/>
  <c r="Q70" i="23"/>
  <c r="N70" i="23"/>
  <c r="T70" i="1"/>
  <c r="R70" i="23"/>
  <c r="S70" i="1"/>
  <c r="Q69" i="23"/>
  <c r="N69" i="23"/>
  <c r="T69" i="1"/>
  <c r="R69" i="23"/>
  <c r="S69" i="1"/>
  <c r="Q68" i="23"/>
  <c r="N68" i="23"/>
  <c r="T68" i="1"/>
  <c r="R68" i="23"/>
  <c r="S68" i="1"/>
  <c r="Q67" i="23"/>
  <c r="N67" i="23"/>
  <c r="T67" i="1"/>
  <c r="R67" i="23"/>
  <c r="S67" i="1"/>
  <c r="Q66" i="23"/>
  <c r="N66" i="23"/>
  <c r="T66" i="1"/>
  <c r="R66" i="23"/>
  <c r="S66" i="1"/>
  <c r="Q65" i="23"/>
  <c r="N65" i="23"/>
  <c r="T65" i="1"/>
  <c r="R65" i="23"/>
  <c r="S65" i="1"/>
  <c r="Q64" i="23"/>
  <c r="N64" i="23"/>
  <c r="T64" i="1"/>
  <c r="R64" i="23"/>
  <c r="S64" i="1"/>
  <c r="Q63" i="23"/>
  <c r="N63" i="23"/>
  <c r="T63" i="1"/>
  <c r="R63" i="23"/>
  <c r="S63" i="1"/>
  <c r="Q62" i="23"/>
  <c r="N62" i="23"/>
  <c r="T62" i="1"/>
  <c r="R62" i="23"/>
  <c r="S62" i="1"/>
  <c r="Q61" i="23"/>
  <c r="N61" i="23"/>
  <c r="T61" i="1"/>
  <c r="R61" i="23"/>
  <c r="S61" i="1"/>
  <c r="Q60" i="23"/>
  <c r="N60" i="23"/>
  <c r="T60" i="1"/>
  <c r="R60" i="23"/>
  <c r="S60" i="1"/>
  <c r="Q59" i="23"/>
  <c r="N59" i="23"/>
  <c r="T59" i="1"/>
  <c r="R59" i="23"/>
  <c r="S59" i="1"/>
  <c r="Q58" i="23"/>
  <c r="N58" i="23"/>
  <c r="T58" i="1"/>
  <c r="R58" i="23"/>
  <c r="S58" i="1"/>
  <c r="Q57" i="23"/>
  <c r="N57" i="23"/>
  <c r="T57" i="1"/>
  <c r="R57" i="23"/>
  <c r="S57" i="1"/>
  <c r="Q56" i="23"/>
  <c r="N56" i="23"/>
  <c r="T56" i="1"/>
  <c r="R56" i="23"/>
  <c r="S56" i="1"/>
  <c r="Q55" i="23"/>
  <c r="N55" i="23"/>
  <c r="T55" i="1"/>
  <c r="R55" i="23"/>
  <c r="S55" i="1"/>
  <c r="Q54" i="23"/>
  <c r="N54" i="23"/>
  <c r="T54" i="1"/>
  <c r="R54" i="23"/>
  <c r="S54" i="1"/>
  <c r="Q53" i="23"/>
  <c r="N53" i="23"/>
  <c r="T53" i="1"/>
  <c r="R53" i="23"/>
  <c r="S53" i="1"/>
  <c r="Q52" i="23"/>
  <c r="N52" i="23"/>
  <c r="T52" i="1"/>
  <c r="R52" i="23"/>
  <c r="S52" i="1"/>
  <c r="Q51" i="23"/>
  <c r="N51" i="23"/>
  <c r="T51" i="1"/>
  <c r="R51" i="23"/>
  <c r="S51" i="1"/>
  <c r="Q50" i="23"/>
  <c r="N50" i="23"/>
  <c r="T50" i="1"/>
  <c r="R50" i="23"/>
  <c r="S50" i="1"/>
  <c r="Q49" i="23"/>
  <c r="N49" i="23"/>
  <c r="T49" i="1"/>
  <c r="R49" i="23"/>
  <c r="S49" i="1"/>
  <c r="Q48" i="23"/>
  <c r="N48" i="23"/>
  <c r="T48" i="1"/>
  <c r="R48" i="23"/>
  <c r="S48" i="1"/>
  <c r="Q47" i="23"/>
  <c r="N47" i="23"/>
  <c r="T47" i="1"/>
  <c r="R47" i="23"/>
  <c r="S47" i="1"/>
  <c r="Q46" i="23"/>
  <c r="N46" i="23"/>
  <c r="T46" i="1"/>
  <c r="R46" i="23"/>
  <c r="S46" i="1"/>
  <c r="Q45" i="23"/>
  <c r="N45" i="23"/>
  <c r="T45" i="1"/>
  <c r="R45" i="23"/>
  <c r="S45" i="1"/>
  <c r="Q44" i="23"/>
  <c r="N44" i="23"/>
  <c r="T44" i="1"/>
  <c r="R44" i="23"/>
  <c r="S44" i="1"/>
  <c r="Q43" i="23"/>
  <c r="N43" i="23"/>
  <c r="T43" i="1"/>
  <c r="R43" i="23"/>
  <c r="S43" i="1"/>
  <c r="Q42" i="23"/>
  <c r="N42" i="23"/>
  <c r="T42" i="1"/>
  <c r="R42" i="23"/>
  <c r="S42" i="1"/>
  <c r="Q41" i="23"/>
  <c r="N41" i="23"/>
  <c r="T41" i="1"/>
  <c r="R41" i="23"/>
  <c r="S41" i="1"/>
  <c r="Q40" i="23"/>
  <c r="N40" i="23"/>
  <c r="T40" i="1"/>
  <c r="R40" i="23"/>
  <c r="S40" i="1"/>
  <c r="Q39" i="23"/>
  <c r="N39" i="23"/>
  <c r="T39" i="1"/>
  <c r="R39" i="23"/>
  <c r="S39" i="1"/>
  <c r="Q38" i="23"/>
  <c r="N38" i="23"/>
  <c r="T38" i="1"/>
  <c r="R38" i="23"/>
  <c r="S38" i="1"/>
  <c r="Q37" i="23"/>
  <c r="N37" i="23"/>
  <c r="T37" i="1"/>
  <c r="R37" i="23"/>
  <c r="S37" i="1"/>
  <c r="Q36" i="23"/>
  <c r="N36" i="23"/>
  <c r="T36" i="1"/>
  <c r="R36" i="23"/>
  <c r="S36" i="1"/>
  <c r="Q35" i="23"/>
  <c r="N35" i="23"/>
  <c r="T35" i="1"/>
  <c r="R35" i="23"/>
  <c r="S35" i="1"/>
  <c r="Q34" i="23"/>
  <c r="N34" i="23"/>
  <c r="T34" i="1"/>
  <c r="R34" i="23"/>
  <c r="S34" i="1"/>
  <c r="Q33" i="23"/>
  <c r="N33" i="23"/>
  <c r="T33" i="1"/>
  <c r="R33" i="23"/>
  <c r="S33" i="1"/>
  <c r="Q32" i="23"/>
  <c r="N32" i="23"/>
  <c r="T32" i="1"/>
  <c r="R32" i="23"/>
  <c r="S32" i="1"/>
  <c r="Q31" i="23"/>
  <c r="N31" i="23"/>
  <c r="T31" i="1"/>
  <c r="R31" i="23"/>
  <c r="S31" i="1"/>
  <c r="Q30" i="23"/>
  <c r="N30" i="23"/>
  <c r="T30" i="1"/>
  <c r="R30" i="23"/>
  <c r="S30" i="1"/>
  <c r="Q29" i="23"/>
  <c r="N29" i="23"/>
  <c r="T29" i="1"/>
  <c r="R29" i="23"/>
  <c r="S29" i="1"/>
  <c r="Q28" i="23"/>
  <c r="N28" i="23"/>
  <c r="T28" i="1"/>
  <c r="R28" i="23"/>
  <c r="S28" i="1"/>
  <c r="Q27" i="23"/>
  <c r="N27" i="23"/>
  <c r="T27" i="1"/>
  <c r="R27" i="23"/>
  <c r="S27" i="1"/>
  <c r="Q26" i="23"/>
  <c r="N26" i="23"/>
  <c r="T26" i="1"/>
  <c r="R26" i="23"/>
  <c r="S26" i="1"/>
  <c r="Q25" i="23"/>
  <c r="N25" i="23"/>
  <c r="T25" i="1"/>
  <c r="R25" i="23"/>
  <c r="S25" i="1"/>
  <c r="Q24" i="23"/>
  <c r="N24" i="23"/>
  <c r="T24" i="1"/>
  <c r="R24" i="23"/>
  <c r="S24" i="1"/>
  <c r="Q23" i="23"/>
  <c r="N23" i="23"/>
  <c r="T23" i="1"/>
  <c r="R23" i="23"/>
  <c r="S23" i="1"/>
  <c r="Q22" i="23"/>
  <c r="N22" i="23"/>
  <c r="T22" i="1"/>
  <c r="R22" i="23"/>
  <c r="S22" i="1"/>
  <c r="Q21" i="23"/>
  <c r="N21" i="23"/>
  <c r="T21" i="1"/>
  <c r="R21" i="23"/>
  <c r="S21" i="1"/>
  <c r="Q20" i="23"/>
  <c r="N20" i="23"/>
  <c r="T20" i="1"/>
  <c r="R20" i="23"/>
  <c r="S20" i="1"/>
  <c r="Q19" i="23"/>
  <c r="N19" i="23"/>
  <c r="T19" i="1"/>
  <c r="R19" i="23"/>
  <c r="S19" i="1"/>
  <c r="Q18" i="23"/>
  <c r="N18" i="23"/>
  <c r="T18" i="1"/>
  <c r="R18" i="23"/>
  <c r="S18" i="1"/>
  <c r="Q17" i="23"/>
  <c r="N17" i="23"/>
  <c r="T17" i="1"/>
  <c r="R17" i="23"/>
  <c r="S17" i="1"/>
  <c r="Q16" i="23"/>
  <c r="N16" i="23"/>
  <c r="T16" i="1"/>
  <c r="R16" i="23"/>
  <c r="S16" i="1"/>
  <c r="Q15" i="23"/>
  <c r="N15" i="23"/>
  <c r="T15" i="1"/>
  <c r="R15" i="23"/>
  <c r="S15" i="1"/>
  <c r="Q14" i="23"/>
  <c r="N14" i="23"/>
  <c r="T14" i="1"/>
  <c r="R14" i="23"/>
  <c r="S14" i="1"/>
  <c r="Q13" i="23"/>
  <c r="N13" i="23"/>
  <c r="T13" i="1"/>
  <c r="R13" i="23"/>
  <c r="S13" i="1"/>
  <c r="Q12" i="23"/>
  <c r="N12" i="23"/>
  <c r="T12" i="1"/>
  <c r="R12" i="23"/>
  <c r="S12" i="1"/>
  <c r="Q11" i="23"/>
  <c r="N11" i="23"/>
  <c r="T11" i="1"/>
  <c r="R11" i="23"/>
  <c r="S11" i="1"/>
  <c r="Q10" i="23"/>
  <c r="N10" i="23"/>
  <c r="T10" i="1"/>
  <c r="R10" i="23"/>
  <c r="S10" i="1"/>
  <c r="Q9" i="23"/>
  <c r="N9" i="23"/>
  <c r="T9" i="1"/>
  <c r="R9" i="23"/>
  <c r="S9" i="1"/>
  <c r="AB189" i="23"/>
  <c r="R189" i="1"/>
  <c r="AA189" i="23"/>
  <c r="Q189" i="1"/>
  <c r="Z189" i="23"/>
  <c r="P189" i="1"/>
  <c r="Y189" i="23"/>
  <c r="O189" i="1"/>
  <c r="X189" i="23"/>
  <c r="N189" i="1"/>
  <c r="W189" i="23"/>
  <c r="M189" i="1"/>
  <c r="V189" i="23"/>
  <c r="L189" i="1"/>
  <c r="U189" i="23"/>
  <c r="K189" i="1"/>
  <c r="X230" i="21"/>
  <c r="T189" i="23"/>
  <c r="J189" i="1"/>
  <c r="S189" i="23"/>
  <c r="I189" i="1"/>
  <c r="H189" i="1"/>
  <c r="AB188" i="23"/>
  <c r="R188" i="1"/>
  <c r="AA188" i="23"/>
  <c r="Q188" i="1"/>
  <c r="Z188" i="23"/>
  <c r="P188" i="1"/>
  <c r="Y188" i="23"/>
  <c r="O188" i="1"/>
  <c r="X188" i="23"/>
  <c r="N188" i="1"/>
  <c r="W188" i="23"/>
  <c r="M188" i="1"/>
  <c r="V188" i="23"/>
  <c r="L188" i="1"/>
  <c r="U188" i="23"/>
  <c r="K188" i="1"/>
  <c r="X229" i="21"/>
  <c r="T188" i="23"/>
  <c r="J188" i="1"/>
  <c r="S188" i="23"/>
  <c r="I188" i="1"/>
  <c r="H188" i="1"/>
  <c r="AB187" i="23"/>
  <c r="R187" i="1"/>
  <c r="AA187" i="23"/>
  <c r="Q187" i="1"/>
  <c r="Z187" i="23"/>
  <c r="P187" i="1"/>
  <c r="Y187" i="23"/>
  <c r="O187" i="1"/>
  <c r="X187" i="23"/>
  <c r="N187" i="1"/>
  <c r="W187" i="23"/>
  <c r="M187" i="1"/>
  <c r="V187" i="23"/>
  <c r="L187" i="1"/>
  <c r="U187" i="23"/>
  <c r="K187" i="1"/>
  <c r="X224" i="21"/>
  <c r="T187" i="23"/>
  <c r="J187" i="1"/>
  <c r="S187" i="23"/>
  <c r="I187" i="1"/>
  <c r="H187" i="1"/>
  <c r="AB186" i="23"/>
  <c r="R186" i="1"/>
  <c r="AA186" i="23"/>
  <c r="Q186" i="1"/>
  <c r="Z186" i="23"/>
  <c r="P186" i="1"/>
  <c r="Y186" i="23"/>
  <c r="O186" i="1"/>
  <c r="X186" i="23"/>
  <c r="N186" i="1"/>
  <c r="W186" i="23"/>
  <c r="M186" i="1"/>
  <c r="V186" i="23"/>
  <c r="L186" i="1"/>
  <c r="U186" i="23"/>
  <c r="K186" i="1"/>
  <c r="X219" i="21"/>
  <c r="T186" i="23"/>
  <c r="J186" i="1"/>
  <c r="S186" i="23"/>
  <c r="I186" i="1"/>
  <c r="H186" i="1"/>
  <c r="AB185" i="23"/>
  <c r="R185" i="1"/>
  <c r="AA185" i="23"/>
  <c r="Q185" i="1"/>
  <c r="Z185" i="23"/>
  <c r="P185" i="1"/>
  <c r="Y185" i="23"/>
  <c r="O185" i="1"/>
  <c r="X185" i="23"/>
  <c r="N185" i="1"/>
  <c r="W185" i="23"/>
  <c r="M185" i="1"/>
  <c r="V185" i="23"/>
  <c r="L185" i="1"/>
  <c r="U185" i="23"/>
  <c r="K185" i="1"/>
  <c r="X188" i="21"/>
  <c r="T185" i="23"/>
  <c r="J185" i="1"/>
  <c r="S185" i="23"/>
  <c r="I185" i="1"/>
  <c r="H185" i="1"/>
  <c r="AB184" i="23"/>
  <c r="R184" i="1"/>
  <c r="AA184" i="23"/>
  <c r="Q184" i="1"/>
  <c r="Z184" i="23"/>
  <c r="P184" i="1"/>
  <c r="Y184" i="23"/>
  <c r="O184" i="1"/>
  <c r="X184" i="23"/>
  <c r="N184" i="1"/>
  <c r="W184" i="23"/>
  <c r="M184" i="1"/>
  <c r="V184" i="23"/>
  <c r="L184" i="1"/>
  <c r="U184" i="23"/>
  <c r="K184" i="1"/>
  <c r="X183" i="21"/>
  <c r="T184" i="23"/>
  <c r="J184" i="1"/>
  <c r="S184" i="23"/>
  <c r="I184" i="1"/>
  <c r="H184" i="1"/>
  <c r="AB183" i="23"/>
  <c r="R183" i="1"/>
  <c r="AA183" i="23"/>
  <c r="Q183" i="1"/>
  <c r="Z183" i="23"/>
  <c r="P183" i="1"/>
  <c r="Y183" i="23"/>
  <c r="O183" i="1"/>
  <c r="X183" i="23"/>
  <c r="N183" i="1"/>
  <c r="W183" i="23"/>
  <c r="M183" i="1"/>
  <c r="V183" i="23"/>
  <c r="L183" i="1"/>
  <c r="U183" i="23"/>
  <c r="K183" i="1"/>
  <c r="X170" i="21"/>
  <c r="T183" i="23"/>
  <c r="J183" i="1"/>
  <c r="S183" i="23"/>
  <c r="I183" i="1"/>
  <c r="H183" i="1"/>
  <c r="AB182" i="23"/>
  <c r="R182" i="1"/>
  <c r="AA182" i="23"/>
  <c r="Q182" i="1"/>
  <c r="Z182" i="23"/>
  <c r="P182" i="1"/>
  <c r="Y182" i="23"/>
  <c r="O182" i="1"/>
  <c r="X182" i="23"/>
  <c r="N182" i="1"/>
  <c r="W182" i="23"/>
  <c r="M182" i="1"/>
  <c r="V182" i="23"/>
  <c r="L182" i="1"/>
  <c r="U182" i="23"/>
  <c r="K182" i="1"/>
  <c r="X142" i="21"/>
  <c r="T182" i="23"/>
  <c r="J182" i="1"/>
  <c r="S182" i="23"/>
  <c r="I182" i="1"/>
  <c r="H182" i="1"/>
  <c r="AB181" i="23"/>
  <c r="R181" i="1"/>
  <c r="AA181" i="23"/>
  <c r="Q181" i="1"/>
  <c r="Z181" i="23"/>
  <c r="P181" i="1"/>
  <c r="Y181" i="23"/>
  <c r="O181" i="1"/>
  <c r="X181" i="23"/>
  <c r="N181" i="1"/>
  <c r="W181" i="23"/>
  <c r="M181" i="1"/>
  <c r="V181" i="23"/>
  <c r="L181" i="1"/>
  <c r="U181" i="23"/>
  <c r="K181" i="1"/>
  <c r="X125" i="21"/>
  <c r="T181" i="23"/>
  <c r="J181" i="1"/>
  <c r="S181" i="23"/>
  <c r="I181" i="1"/>
  <c r="H181" i="1"/>
  <c r="AB180" i="23"/>
  <c r="R180" i="1"/>
  <c r="AA180" i="23"/>
  <c r="Q180" i="1"/>
  <c r="Z180" i="23"/>
  <c r="P180" i="1"/>
  <c r="Y180" i="23"/>
  <c r="O180" i="1"/>
  <c r="X180" i="23"/>
  <c r="N180" i="1"/>
  <c r="W180" i="23"/>
  <c r="M180" i="1"/>
  <c r="V180" i="23"/>
  <c r="L180" i="1"/>
  <c r="U180" i="23"/>
  <c r="K180" i="1"/>
  <c r="X94" i="21"/>
  <c r="T180" i="23"/>
  <c r="J180" i="1"/>
  <c r="S180" i="23"/>
  <c r="I180" i="1"/>
  <c r="H180" i="1"/>
  <c r="AB179" i="23"/>
  <c r="R179" i="1"/>
  <c r="AA179" i="23"/>
  <c r="Q179" i="1"/>
  <c r="Z179" i="23"/>
  <c r="P179" i="1"/>
  <c r="Y179" i="23"/>
  <c r="O179" i="1"/>
  <c r="X179" i="23"/>
  <c r="N179" i="1"/>
  <c r="W179" i="23"/>
  <c r="M179" i="1"/>
  <c r="V179" i="23"/>
  <c r="L179" i="1"/>
  <c r="U179" i="23"/>
  <c r="K179" i="1"/>
  <c r="X80" i="21"/>
  <c r="T179" i="23"/>
  <c r="J179" i="1"/>
  <c r="S179" i="23"/>
  <c r="I179" i="1"/>
  <c r="H179" i="1"/>
  <c r="AB178" i="23"/>
  <c r="R178" i="1"/>
  <c r="AA178" i="23"/>
  <c r="Q178" i="1"/>
  <c r="Z178" i="23"/>
  <c r="P178" i="1"/>
  <c r="Y178" i="23"/>
  <c r="O178" i="1"/>
  <c r="X178" i="23"/>
  <c r="N178" i="1"/>
  <c r="W178" i="23"/>
  <c r="M178" i="1"/>
  <c r="V178" i="23"/>
  <c r="L178" i="1"/>
  <c r="U178" i="23"/>
  <c r="K178" i="1"/>
  <c r="X69" i="21"/>
  <c r="T178" i="23"/>
  <c r="J178" i="1"/>
  <c r="S178" i="23"/>
  <c r="I178" i="1"/>
  <c r="H178" i="1"/>
  <c r="AB177" i="23"/>
  <c r="R177" i="1"/>
  <c r="AA177" i="23"/>
  <c r="Q177" i="1"/>
  <c r="Z177" i="23"/>
  <c r="P177" i="1"/>
  <c r="Y177" i="23"/>
  <c r="O177" i="1"/>
  <c r="X177" i="23"/>
  <c r="N177" i="1"/>
  <c r="W177" i="23"/>
  <c r="M177" i="1"/>
  <c r="V177" i="23"/>
  <c r="L177" i="1"/>
  <c r="U177" i="23"/>
  <c r="K177" i="1"/>
  <c r="X67" i="21"/>
  <c r="T177" i="23"/>
  <c r="J177" i="1"/>
  <c r="S177" i="23"/>
  <c r="I177" i="1"/>
  <c r="H177" i="1"/>
  <c r="AB176" i="23"/>
  <c r="R176" i="1"/>
  <c r="AA176" i="23"/>
  <c r="Q176" i="1"/>
  <c r="Z176" i="23"/>
  <c r="P176" i="1"/>
  <c r="Y176" i="23"/>
  <c r="O176" i="1"/>
  <c r="X176" i="23"/>
  <c r="N176" i="1"/>
  <c r="W176" i="23"/>
  <c r="M176" i="1"/>
  <c r="V176" i="23"/>
  <c r="L176" i="1"/>
  <c r="U176" i="23"/>
  <c r="K176" i="1"/>
  <c r="X52" i="21"/>
  <c r="T176" i="23"/>
  <c r="J176" i="1"/>
  <c r="S176" i="23"/>
  <c r="I176" i="1"/>
  <c r="H176" i="1"/>
  <c r="AB175" i="23"/>
  <c r="R175" i="1"/>
  <c r="AA175" i="23"/>
  <c r="Q175" i="1"/>
  <c r="Z175" i="23"/>
  <c r="P175" i="1"/>
  <c r="Y175" i="23"/>
  <c r="O175" i="1"/>
  <c r="X175" i="23"/>
  <c r="N175" i="1"/>
  <c r="W175" i="23"/>
  <c r="M175" i="1"/>
  <c r="V175" i="23"/>
  <c r="L175" i="1"/>
  <c r="U175" i="23"/>
  <c r="K175" i="1"/>
  <c r="X42" i="21"/>
  <c r="T175" i="23"/>
  <c r="J175" i="1"/>
  <c r="S175" i="23"/>
  <c r="I175" i="1"/>
  <c r="H175" i="1"/>
  <c r="AB174" i="23"/>
  <c r="R174" i="1"/>
  <c r="AA174" i="23"/>
  <c r="Q174" i="1"/>
  <c r="Z174" i="23"/>
  <c r="P174" i="1"/>
  <c r="Y174" i="23"/>
  <c r="O174" i="1"/>
  <c r="X174" i="23"/>
  <c r="N174" i="1"/>
  <c r="W174" i="23"/>
  <c r="M174" i="1"/>
  <c r="V174" i="23"/>
  <c r="L174" i="1"/>
  <c r="U174" i="23"/>
  <c r="K174" i="1"/>
  <c r="X31" i="21"/>
  <c r="T174" i="23"/>
  <c r="J174" i="1"/>
  <c r="S174" i="23"/>
  <c r="I174" i="1"/>
  <c r="H174" i="1"/>
  <c r="AB173" i="23"/>
  <c r="R173" i="1"/>
  <c r="AA173" i="23"/>
  <c r="Q173" i="1"/>
  <c r="Z173" i="23"/>
  <c r="P173" i="1"/>
  <c r="Y173" i="23"/>
  <c r="O173" i="1"/>
  <c r="X173" i="23"/>
  <c r="N173" i="1"/>
  <c r="W173" i="23"/>
  <c r="M173" i="1"/>
  <c r="V173" i="23"/>
  <c r="L173" i="1"/>
  <c r="U173" i="23"/>
  <c r="K173" i="1"/>
  <c r="X30" i="21"/>
  <c r="T173" i="23"/>
  <c r="J173" i="1"/>
  <c r="S173" i="23"/>
  <c r="I173" i="1"/>
  <c r="H173" i="1"/>
  <c r="AB172" i="23"/>
  <c r="R172" i="1"/>
  <c r="AA172" i="23"/>
  <c r="Q172" i="1"/>
  <c r="Z172" i="23"/>
  <c r="P172" i="1"/>
  <c r="Y172" i="23"/>
  <c r="O172" i="1"/>
  <c r="X172" i="23"/>
  <c r="N172" i="1"/>
  <c r="W172" i="23"/>
  <c r="M172" i="1"/>
  <c r="V172" i="23"/>
  <c r="L172" i="1"/>
  <c r="U172" i="23"/>
  <c r="K172" i="1"/>
  <c r="X25" i="21"/>
  <c r="T172" i="23"/>
  <c r="J172" i="1"/>
  <c r="S172" i="23"/>
  <c r="I172" i="1"/>
  <c r="H172" i="1"/>
  <c r="AB171" i="23"/>
  <c r="R171" i="1"/>
  <c r="AA171" i="23"/>
  <c r="Q171" i="1"/>
  <c r="Z171" i="23"/>
  <c r="P171" i="1"/>
  <c r="Y171" i="23"/>
  <c r="O171" i="1"/>
  <c r="X171" i="23"/>
  <c r="N171" i="1"/>
  <c r="W171" i="23"/>
  <c r="M171" i="1"/>
  <c r="V171" i="23"/>
  <c r="L171" i="1"/>
  <c r="U171" i="23"/>
  <c r="K171" i="1"/>
  <c r="X21" i="21"/>
  <c r="T171" i="23"/>
  <c r="J171" i="1"/>
  <c r="S171" i="23"/>
  <c r="I171" i="1"/>
  <c r="H171" i="1"/>
  <c r="AB170" i="23"/>
  <c r="R170" i="1"/>
  <c r="AA170" i="23"/>
  <c r="Q170" i="1"/>
  <c r="Z170" i="23"/>
  <c r="P170" i="1"/>
  <c r="Y170" i="23"/>
  <c r="O170" i="1"/>
  <c r="X170" i="23"/>
  <c r="N170" i="1"/>
  <c r="W170" i="23"/>
  <c r="M170" i="1"/>
  <c r="V170" i="23"/>
  <c r="L170" i="1"/>
  <c r="U170" i="23"/>
  <c r="K170" i="1"/>
  <c r="X18" i="21"/>
  <c r="T170" i="23"/>
  <c r="J170" i="1"/>
  <c r="S170" i="23"/>
  <c r="I170" i="1"/>
  <c r="H170" i="1"/>
  <c r="AB169" i="23"/>
  <c r="R169" i="1"/>
  <c r="AA169" i="23"/>
  <c r="Q169" i="1"/>
  <c r="Z169" i="23"/>
  <c r="P169" i="1"/>
  <c r="Y169" i="23"/>
  <c r="O169" i="1"/>
  <c r="X169" i="23"/>
  <c r="N169" i="1"/>
  <c r="W169" i="23"/>
  <c r="M169" i="1"/>
  <c r="V169" i="23"/>
  <c r="L169" i="1"/>
  <c r="U169" i="23"/>
  <c r="K169" i="1"/>
  <c r="X5" i="21"/>
  <c r="T169" i="23"/>
  <c r="J169" i="1"/>
  <c r="S169" i="23"/>
  <c r="I169" i="1"/>
  <c r="H169" i="1"/>
  <c r="D246" i="21"/>
  <c r="AB168" i="23"/>
  <c r="R168" i="1"/>
  <c r="R246" i="21"/>
  <c r="AA168" i="23"/>
  <c r="Q168" i="1"/>
  <c r="G246" i="21"/>
  <c r="Z168" i="23"/>
  <c r="P168" i="1"/>
  <c r="L246" i="21"/>
  <c r="Y168" i="23"/>
  <c r="O168" i="1"/>
  <c r="S246" i="21"/>
  <c r="X168" i="23"/>
  <c r="N168" i="1"/>
  <c r="Q246" i="21"/>
  <c r="W168" i="23"/>
  <c r="M168" i="1"/>
  <c r="I246" i="21"/>
  <c r="V168" i="23"/>
  <c r="L168" i="1"/>
  <c r="P246" i="21"/>
  <c r="U168" i="23"/>
  <c r="K168" i="1"/>
  <c r="J246" i="21"/>
  <c r="O246" i="21"/>
  <c r="U246" i="21"/>
  <c r="X246" i="21"/>
  <c r="T168" i="23"/>
  <c r="J168" i="1"/>
  <c r="E246" i="21"/>
  <c r="S168" i="23"/>
  <c r="I168" i="1"/>
  <c r="H168" i="1"/>
  <c r="AB167" i="23"/>
  <c r="R167" i="1"/>
  <c r="AA167" i="23"/>
  <c r="Q167" i="1"/>
  <c r="Z167" i="23"/>
  <c r="P167" i="1"/>
  <c r="Y167" i="23"/>
  <c r="O167" i="1"/>
  <c r="X167" i="23"/>
  <c r="N167" i="1"/>
  <c r="W167" i="23"/>
  <c r="M167" i="1"/>
  <c r="V167" i="23"/>
  <c r="L167" i="1"/>
  <c r="U167" i="23"/>
  <c r="K167" i="1"/>
  <c r="X245" i="21"/>
  <c r="T167" i="23"/>
  <c r="J167" i="1"/>
  <c r="S167" i="23"/>
  <c r="I167" i="1"/>
  <c r="H167" i="1"/>
  <c r="AB166" i="23"/>
  <c r="R166" i="1"/>
  <c r="AA166" i="23"/>
  <c r="Q166" i="1"/>
  <c r="Z166" i="23"/>
  <c r="P166" i="1"/>
  <c r="Y166" i="23"/>
  <c r="O166" i="1"/>
  <c r="X166" i="23"/>
  <c r="N166" i="1"/>
  <c r="W166" i="23"/>
  <c r="M166" i="1"/>
  <c r="V166" i="23"/>
  <c r="L166" i="1"/>
  <c r="U166" i="23"/>
  <c r="K166" i="1"/>
  <c r="X244" i="21"/>
  <c r="T166" i="23"/>
  <c r="J166" i="1"/>
  <c r="S166" i="23"/>
  <c r="I166" i="1"/>
  <c r="H166" i="1"/>
  <c r="AB165" i="23"/>
  <c r="R165" i="1"/>
  <c r="AA165" i="23"/>
  <c r="Q165" i="1"/>
  <c r="Z165" i="23"/>
  <c r="P165" i="1"/>
  <c r="Y165" i="23"/>
  <c r="O165" i="1"/>
  <c r="X165" i="23"/>
  <c r="N165" i="1"/>
  <c r="W165" i="23"/>
  <c r="M165" i="1"/>
  <c r="V165" i="23"/>
  <c r="L165" i="1"/>
  <c r="U165" i="23"/>
  <c r="K165" i="1"/>
  <c r="X243" i="21"/>
  <c r="T165" i="23"/>
  <c r="J165" i="1"/>
  <c r="S165" i="23"/>
  <c r="I165" i="1"/>
  <c r="H165" i="1"/>
  <c r="AB164" i="23"/>
  <c r="R164" i="1"/>
  <c r="AA164" i="23"/>
  <c r="Q164" i="1"/>
  <c r="Z164" i="23"/>
  <c r="P164" i="1"/>
  <c r="Y164" i="23"/>
  <c r="O164" i="1"/>
  <c r="X164" i="23"/>
  <c r="N164" i="1"/>
  <c r="W164" i="23"/>
  <c r="M164" i="1"/>
  <c r="V164" i="23"/>
  <c r="L164" i="1"/>
  <c r="U164" i="23"/>
  <c r="K164" i="1"/>
  <c r="X242" i="21"/>
  <c r="T164" i="23"/>
  <c r="J164" i="1"/>
  <c r="S164" i="23"/>
  <c r="I164" i="1"/>
  <c r="H164" i="1"/>
  <c r="AB163" i="23"/>
  <c r="R163" i="1"/>
  <c r="AA163" i="23"/>
  <c r="Q163" i="1"/>
  <c r="Z163" i="23"/>
  <c r="P163" i="1"/>
  <c r="Y163" i="23"/>
  <c r="O163" i="1"/>
  <c r="X163" i="23"/>
  <c r="N163" i="1"/>
  <c r="W163" i="23"/>
  <c r="M163" i="1"/>
  <c r="V163" i="23"/>
  <c r="L163" i="1"/>
  <c r="U163" i="23"/>
  <c r="K163" i="1"/>
  <c r="X241" i="21"/>
  <c r="T163" i="23"/>
  <c r="J163" i="1"/>
  <c r="S163" i="23"/>
  <c r="I163" i="1"/>
  <c r="H163" i="1"/>
  <c r="AB162" i="23"/>
  <c r="R162" i="1"/>
  <c r="AA162" i="23"/>
  <c r="Q162" i="1"/>
  <c r="Z162" i="23"/>
  <c r="P162" i="1"/>
  <c r="Y162" i="23"/>
  <c r="O162" i="1"/>
  <c r="X162" i="23"/>
  <c r="N162" i="1"/>
  <c r="W162" i="23"/>
  <c r="M162" i="1"/>
  <c r="V162" i="23"/>
  <c r="L162" i="1"/>
  <c r="U162" i="23"/>
  <c r="K162" i="1"/>
  <c r="X240" i="21"/>
  <c r="T162" i="23"/>
  <c r="J162" i="1"/>
  <c r="S162" i="23"/>
  <c r="I162" i="1"/>
  <c r="H162" i="1"/>
  <c r="AB161" i="23"/>
  <c r="R161" i="1"/>
  <c r="AA161" i="23"/>
  <c r="Q161" i="1"/>
  <c r="Z161" i="23"/>
  <c r="P161" i="1"/>
  <c r="Y161" i="23"/>
  <c r="O161" i="1"/>
  <c r="X161" i="23"/>
  <c r="N161" i="1"/>
  <c r="W161" i="23"/>
  <c r="M161" i="1"/>
  <c r="V161" i="23"/>
  <c r="L161" i="1"/>
  <c r="U161" i="23"/>
  <c r="K161" i="1"/>
  <c r="X239" i="21"/>
  <c r="T161" i="23"/>
  <c r="J161" i="1"/>
  <c r="S161" i="23"/>
  <c r="I161" i="1"/>
  <c r="H161" i="1"/>
  <c r="AB160" i="23"/>
  <c r="R160" i="1"/>
  <c r="AA160" i="23"/>
  <c r="Q160" i="1"/>
  <c r="Z160" i="23"/>
  <c r="P160" i="1"/>
  <c r="Y160" i="23"/>
  <c r="O160" i="1"/>
  <c r="X160" i="23"/>
  <c r="N160" i="1"/>
  <c r="W160" i="23"/>
  <c r="M160" i="1"/>
  <c r="V160" i="23"/>
  <c r="L160" i="1"/>
  <c r="U160" i="23"/>
  <c r="K160" i="1"/>
  <c r="X237" i="21"/>
  <c r="T160" i="23"/>
  <c r="J160" i="1"/>
  <c r="S160" i="23"/>
  <c r="I160" i="1"/>
  <c r="H160" i="1"/>
  <c r="AB159" i="23"/>
  <c r="R159" i="1"/>
  <c r="AA159" i="23"/>
  <c r="Q159" i="1"/>
  <c r="Z159" i="23"/>
  <c r="P159" i="1"/>
  <c r="Y159" i="23"/>
  <c r="O159" i="1"/>
  <c r="X159" i="23"/>
  <c r="N159" i="1"/>
  <c r="W159" i="23"/>
  <c r="M159" i="1"/>
  <c r="V159" i="23"/>
  <c r="L159" i="1"/>
  <c r="U159" i="23"/>
  <c r="K159" i="1"/>
  <c r="X236" i="21"/>
  <c r="T159" i="23"/>
  <c r="J159" i="1"/>
  <c r="S159" i="23"/>
  <c r="I159" i="1"/>
  <c r="H159" i="1"/>
  <c r="AB158" i="23"/>
  <c r="R158" i="1"/>
  <c r="AA158" i="23"/>
  <c r="Q158" i="1"/>
  <c r="Z158" i="23"/>
  <c r="P158" i="1"/>
  <c r="Y158" i="23"/>
  <c r="O158" i="1"/>
  <c r="X158" i="23"/>
  <c r="N158" i="1"/>
  <c r="W158" i="23"/>
  <c r="M158" i="1"/>
  <c r="V158" i="23"/>
  <c r="L158" i="1"/>
  <c r="U158" i="23"/>
  <c r="K158" i="1"/>
  <c r="X235" i="21"/>
  <c r="T158" i="23"/>
  <c r="J158" i="1"/>
  <c r="S158" i="23"/>
  <c r="I158" i="1"/>
  <c r="H158" i="1"/>
  <c r="AB157" i="23"/>
  <c r="R157" i="1"/>
  <c r="AA157" i="23"/>
  <c r="Q157" i="1"/>
  <c r="Z157" i="23"/>
  <c r="P157" i="1"/>
  <c r="Y157" i="23"/>
  <c r="O157" i="1"/>
  <c r="X157" i="23"/>
  <c r="N157" i="1"/>
  <c r="W157" i="23"/>
  <c r="M157" i="1"/>
  <c r="V157" i="23"/>
  <c r="L157" i="1"/>
  <c r="U157" i="23"/>
  <c r="K157" i="1"/>
  <c r="X234" i="21"/>
  <c r="T157" i="23"/>
  <c r="J157" i="1"/>
  <c r="S157" i="23"/>
  <c r="I157" i="1"/>
  <c r="H157" i="1"/>
  <c r="AB156" i="23"/>
  <c r="R156" i="1"/>
  <c r="AA156" i="23"/>
  <c r="Q156" i="1"/>
  <c r="Z156" i="23"/>
  <c r="P156" i="1"/>
  <c r="Y156" i="23"/>
  <c r="O156" i="1"/>
  <c r="X156" i="23"/>
  <c r="N156" i="1"/>
  <c r="W156" i="23"/>
  <c r="M156" i="1"/>
  <c r="V156" i="23"/>
  <c r="L156" i="1"/>
  <c r="U156" i="23"/>
  <c r="K156" i="1"/>
  <c r="X233" i="21"/>
  <c r="T156" i="23"/>
  <c r="J156" i="1"/>
  <c r="S156" i="23"/>
  <c r="I156" i="1"/>
  <c r="H156" i="1"/>
  <c r="AB155" i="23"/>
  <c r="R155" i="1"/>
  <c r="AA155" i="23"/>
  <c r="Q155" i="1"/>
  <c r="Z155" i="23"/>
  <c r="P155" i="1"/>
  <c r="Y155" i="23"/>
  <c r="O155" i="1"/>
  <c r="X155" i="23"/>
  <c r="N155" i="1"/>
  <c r="W155" i="23"/>
  <c r="M155" i="1"/>
  <c r="V155" i="23"/>
  <c r="L155" i="1"/>
  <c r="U155" i="23"/>
  <c r="K155" i="1"/>
  <c r="X232" i="21"/>
  <c r="T155" i="23"/>
  <c r="J155" i="1"/>
  <c r="S155" i="23"/>
  <c r="I155" i="1"/>
  <c r="H155" i="1"/>
  <c r="AB154" i="23"/>
  <c r="R154" i="1"/>
  <c r="AA154" i="23"/>
  <c r="Q154" i="1"/>
  <c r="Z154" i="23"/>
  <c r="P154" i="1"/>
  <c r="Y154" i="23"/>
  <c r="O154" i="1"/>
  <c r="X154" i="23"/>
  <c r="N154" i="1"/>
  <c r="W154" i="23"/>
  <c r="M154" i="1"/>
  <c r="V154" i="23"/>
  <c r="L154" i="1"/>
  <c r="U154" i="23"/>
  <c r="K154" i="1"/>
  <c r="X231" i="21"/>
  <c r="T154" i="23"/>
  <c r="J154" i="1"/>
  <c r="S154" i="23"/>
  <c r="I154" i="1"/>
  <c r="H154" i="1"/>
  <c r="AB153" i="23"/>
  <c r="R153" i="1"/>
  <c r="AA153" i="23"/>
  <c r="Q153" i="1"/>
  <c r="Z153" i="23"/>
  <c r="P153" i="1"/>
  <c r="Y153" i="23"/>
  <c r="O153" i="1"/>
  <c r="X153" i="23"/>
  <c r="N153" i="1"/>
  <c r="W153" i="23"/>
  <c r="M153" i="1"/>
  <c r="V153" i="23"/>
  <c r="L153" i="1"/>
  <c r="U153" i="23"/>
  <c r="K153" i="1"/>
  <c r="X218" i="21"/>
  <c r="T153" i="23"/>
  <c r="J153" i="1"/>
  <c r="S153" i="23"/>
  <c r="I153" i="1"/>
  <c r="H153" i="1"/>
  <c r="AB152" i="23"/>
  <c r="R152" i="1"/>
  <c r="AA152" i="23"/>
  <c r="Q152" i="1"/>
  <c r="Z152" i="23"/>
  <c r="P152" i="1"/>
  <c r="Y152" i="23"/>
  <c r="O152" i="1"/>
  <c r="X152" i="23"/>
  <c r="N152" i="1"/>
  <c r="W152" i="23"/>
  <c r="M152" i="1"/>
  <c r="V152" i="23"/>
  <c r="L152" i="1"/>
  <c r="U152" i="23"/>
  <c r="K152" i="1"/>
  <c r="X228" i="21"/>
  <c r="T152" i="23"/>
  <c r="J152" i="1"/>
  <c r="S152" i="23"/>
  <c r="I152" i="1"/>
  <c r="H152" i="1"/>
  <c r="AB151" i="23"/>
  <c r="R151" i="1"/>
  <c r="AA151" i="23"/>
  <c r="Q151" i="1"/>
  <c r="Z151" i="23"/>
  <c r="P151" i="1"/>
  <c r="Y151" i="23"/>
  <c r="O151" i="1"/>
  <c r="X151" i="23"/>
  <c r="N151" i="1"/>
  <c r="W151" i="23"/>
  <c r="M151" i="1"/>
  <c r="V151" i="23"/>
  <c r="L151" i="1"/>
  <c r="U151" i="23"/>
  <c r="K151" i="1"/>
  <c r="X227" i="21"/>
  <c r="T151" i="23"/>
  <c r="J151" i="1"/>
  <c r="S151" i="23"/>
  <c r="I151" i="1"/>
  <c r="H151" i="1"/>
  <c r="AB150" i="23"/>
  <c r="R150" i="1"/>
  <c r="AA150" i="23"/>
  <c r="Q150" i="1"/>
  <c r="Z150" i="23"/>
  <c r="P150" i="1"/>
  <c r="Y150" i="23"/>
  <c r="O150" i="1"/>
  <c r="X150" i="23"/>
  <c r="N150" i="1"/>
  <c r="W150" i="23"/>
  <c r="M150" i="1"/>
  <c r="V150" i="23"/>
  <c r="L150" i="1"/>
  <c r="U150" i="23"/>
  <c r="K150" i="1"/>
  <c r="X226" i="21"/>
  <c r="T150" i="23"/>
  <c r="J150" i="1"/>
  <c r="S150" i="23"/>
  <c r="I150" i="1"/>
  <c r="H150" i="1"/>
  <c r="AB149" i="23"/>
  <c r="R149" i="1"/>
  <c r="AA149" i="23"/>
  <c r="Q149" i="1"/>
  <c r="Z149" i="23"/>
  <c r="P149" i="1"/>
  <c r="Y149" i="23"/>
  <c r="O149" i="1"/>
  <c r="X149" i="23"/>
  <c r="N149" i="1"/>
  <c r="W149" i="23"/>
  <c r="M149" i="1"/>
  <c r="V149" i="23"/>
  <c r="L149" i="1"/>
  <c r="U149" i="23"/>
  <c r="K149" i="1"/>
  <c r="X225" i="21"/>
  <c r="T149" i="23"/>
  <c r="J149" i="1"/>
  <c r="S149" i="23"/>
  <c r="I149" i="1"/>
  <c r="H149" i="1"/>
  <c r="AB148" i="23"/>
  <c r="R148" i="1"/>
  <c r="AA148" i="23"/>
  <c r="Q148" i="1"/>
  <c r="Z148" i="23"/>
  <c r="P148" i="1"/>
  <c r="Y148" i="23"/>
  <c r="O148" i="1"/>
  <c r="X148" i="23"/>
  <c r="N148" i="1"/>
  <c r="W148" i="23"/>
  <c r="M148" i="1"/>
  <c r="V148" i="23"/>
  <c r="L148" i="1"/>
  <c r="U148" i="23"/>
  <c r="K148" i="1"/>
  <c r="X223" i="21"/>
  <c r="T148" i="23"/>
  <c r="J148" i="1"/>
  <c r="S148" i="23"/>
  <c r="I148" i="1"/>
  <c r="H148" i="1"/>
  <c r="AB147" i="23"/>
  <c r="R147" i="1"/>
  <c r="AA147" i="23"/>
  <c r="Q147" i="1"/>
  <c r="Z147" i="23"/>
  <c r="P147" i="1"/>
  <c r="Y147" i="23"/>
  <c r="O147" i="1"/>
  <c r="X147" i="23"/>
  <c r="N147" i="1"/>
  <c r="W147" i="23"/>
  <c r="M147" i="1"/>
  <c r="V147" i="23"/>
  <c r="L147" i="1"/>
  <c r="U147" i="23"/>
  <c r="K147" i="1"/>
  <c r="X222" i="21"/>
  <c r="T147" i="23"/>
  <c r="J147" i="1"/>
  <c r="S147" i="23"/>
  <c r="I147" i="1"/>
  <c r="H147" i="1"/>
  <c r="AB146" i="23"/>
  <c r="R146" i="1"/>
  <c r="AA146" i="23"/>
  <c r="Q146" i="1"/>
  <c r="Z146" i="23"/>
  <c r="P146" i="1"/>
  <c r="Y146" i="23"/>
  <c r="O146" i="1"/>
  <c r="X146" i="23"/>
  <c r="N146" i="1"/>
  <c r="W146" i="23"/>
  <c r="M146" i="1"/>
  <c r="V146" i="23"/>
  <c r="L146" i="1"/>
  <c r="U146" i="23"/>
  <c r="K146" i="1"/>
  <c r="X221" i="21"/>
  <c r="T146" i="23"/>
  <c r="J146" i="1"/>
  <c r="S146" i="23"/>
  <c r="I146" i="1"/>
  <c r="H146" i="1"/>
  <c r="AB145" i="23"/>
  <c r="R145" i="1"/>
  <c r="AA145" i="23"/>
  <c r="Q145" i="1"/>
  <c r="Z145" i="23"/>
  <c r="P145" i="1"/>
  <c r="Y145" i="23"/>
  <c r="O145" i="1"/>
  <c r="X145" i="23"/>
  <c r="N145" i="1"/>
  <c r="W145" i="23"/>
  <c r="M145" i="1"/>
  <c r="V145" i="23"/>
  <c r="L145" i="1"/>
  <c r="U145" i="23"/>
  <c r="K145" i="1"/>
  <c r="X220" i="21"/>
  <c r="T145" i="23"/>
  <c r="J145" i="1"/>
  <c r="S145" i="23"/>
  <c r="I145" i="1"/>
  <c r="H145" i="1"/>
  <c r="AB144" i="23"/>
  <c r="R144" i="1"/>
  <c r="AA144" i="23"/>
  <c r="Q144" i="1"/>
  <c r="Z144" i="23"/>
  <c r="P144" i="1"/>
  <c r="Y144" i="23"/>
  <c r="O144" i="1"/>
  <c r="X144" i="23"/>
  <c r="N144" i="1"/>
  <c r="W144" i="23"/>
  <c r="M144" i="1"/>
  <c r="V144" i="23"/>
  <c r="L144" i="1"/>
  <c r="U144" i="23"/>
  <c r="K144" i="1"/>
  <c r="X217" i="21"/>
  <c r="T144" i="23"/>
  <c r="J144" i="1"/>
  <c r="S144" i="23"/>
  <c r="I144" i="1"/>
  <c r="H144" i="1"/>
  <c r="AB143" i="23"/>
  <c r="R143" i="1"/>
  <c r="AA143" i="23"/>
  <c r="Q143" i="1"/>
  <c r="Z143" i="23"/>
  <c r="P143" i="1"/>
  <c r="Y143" i="23"/>
  <c r="O143" i="1"/>
  <c r="X143" i="23"/>
  <c r="N143" i="1"/>
  <c r="W143" i="23"/>
  <c r="M143" i="1"/>
  <c r="V143" i="23"/>
  <c r="L143" i="1"/>
  <c r="U143" i="23"/>
  <c r="K143" i="1"/>
  <c r="X216" i="21"/>
  <c r="T143" i="23"/>
  <c r="J143" i="1"/>
  <c r="S143" i="23"/>
  <c r="I143" i="1"/>
  <c r="H143" i="1"/>
  <c r="AB142" i="23"/>
  <c r="R142" i="1"/>
  <c r="AA142" i="23"/>
  <c r="Q142" i="1"/>
  <c r="Z142" i="23"/>
  <c r="P142" i="1"/>
  <c r="Y142" i="23"/>
  <c r="O142" i="1"/>
  <c r="X142" i="23"/>
  <c r="N142" i="1"/>
  <c r="W142" i="23"/>
  <c r="M142" i="1"/>
  <c r="V142" i="23"/>
  <c r="L142" i="1"/>
  <c r="U142" i="23"/>
  <c r="K142" i="1"/>
  <c r="X215" i="21"/>
  <c r="T142" i="23"/>
  <c r="J142" i="1"/>
  <c r="S142" i="23"/>
  <c r="I142" i="1"/>
  <c r="H142" i="1"/>
  <c r="AB141" i="23"/>
  <c r="R141" i="1"/>
  <c r="AA141" i="23"/>
  <c r="Q141" i="1"/>
  <c r="Z141" i="23"/>
  <c r="P141" i="1"/>
  <c r="Y141" i="23"/>
  <c r="O141" i="1"/>
  <c r="X141" i="23"/>
  <c r="N141" i="1"/>
  <c r="W141" i="23"/>
  <c r="M141" i="1"/>
  <c r="V141" i="23"/>
  <c r="L141" i="1"/>
  <c r="U141" i="23"/>
  <c r="K141" i="1"/>
  <c r="X214" i="21"/>
  <c r="T141" i="23"/>
  <c r="J141" i="1"/>
  <c r="S141" i="23"/>
  <c r="I141" i="1"/>
  <c r="H141" i="1"/>
  <c r="AB140" i="23"/>
  <c r="R140" i="1"/>
  <c r="AA140" i="23"/>
  <c r="Q140" i="1"/>
  <c r="Z140" i="23"/>
  <c r="P140" i="1"/>
  <c r="Y140" i="23"/>
  <c r="O140" i="1"/>
  <c r="X140" i="23"/>
  <c r="N140" i="1"/>
  <c r="W140" i="23"/>
  <c r="M140" i="1"/>
  <c r="V140" i="23"/>
  <c r="L140" i="1"/>
  <c r="U140" i="23"/>
  <c r="K140" i="1"/>
  <c r="X213" i="21"/>
  <c r="T140" i="23"/>
  <c r="J140" i="1"/>
  <c r="S140" i="23"/>
  <c r="I140" i="1"/>
  <c r="H140" i="1"/>
  <c r="AB139" i="23"/>
  <c r="R139" i="1"/>
  <c r="AA139" i="23"/>
  <c r="Q139" i="1"/>
  <c r="Z139" i="23"/>
  <c r="P139" i="1"/>
  <c r="Y139" i="23"/>
  <c r="O139" i="1"/>
  <c r="X139" i="23"/>
  <c r="N139" i="1"/>
  <c r="W139" i="23"/>
  <c r="M139" i="1"/>
  <c r="V139" i="23"/>
  <c r="L139" i="1"/>
  <c r="U139" i="23"/>
  <c r="K139" i="1"/>
  <c r="X212" i="21"/>
  <c r="T139" i="23"/>
  <c r="J139" i="1"/>
  <c r="S139" i="23"/>
  <c r="I139" i="1"/>
  <c r="H139" i="1"/>
  <c r="AB138" i="23"/>
  <c r="R138" i="1"/>
  <c r="AA138" i="23"/>
  <c r="Q138" i="1"/>
  <c r="Z138" i="23"/>
  <c r="P138" i="1"/>
  <c r="Y138" i="23"/>
  <c r="O138" i="1"/>
  <c r="X138" i="23"/>
  <c r="N138" i="1"/>
  <c r="W138" i="23"/>
  <c r="M138" i="1"/>
  <c r="V138" i="23"/>
  <c r="L138" i="1"/>
  <c r="U138" i="23"/>
  <c r="K138" i="1"/>
  <c r="X211" i="21"/>
  <c r="T138" i="23"/>
  <c r="J138" i="1"/>
  <c r="S138" i="23"/>
  <c r="I138" i="1"/>
  <c r="H138" i="1"/>
  <c r="AB137" i="23"/>
  <c r="R137" i="1"/>
  <c r="AA137" i="23"/>
  <c r="Q137" i="1"/>
  <c r="Z137" i="23"/>
  <c r="P137" i="1"/>
  <c r="Y137" i="23"/>
  <c r="O137" i="1"/>
  <c r="X137" i="23"/>
  <c r="N137" i="1"/>
  <c r="W137" i="23"/>
  <c r="M137" i="1"/>
  <c r="V137" i="23"/>
  <c r="L137" i="1"/>
  <c r="U137" i="23"/>
  <c r="K137" i="1"/>
  <c r="X210" i="21"/>
  <c r="T137" i="23"/>
  <c r="J137" i="1"/>
  <c r="S137" i="23"/>
  <c r="I137" i="1"/>
  <c r="H137" i="1"/>
  <c r="AB136" i="23"/>
  <c r="R136" i="1"/>
  <c r="AA136" i="23"/>
  <c r="Q136" i="1"/>
  <c r="Z136" i="23"/>
  <c r="P136" i="1"/>
  <c r="Y136" i="23"/>
  <c r="O136" i="1"/>
  <c r="X136" i="23"/>
  <c r="N136" i="1"/>
  <c r="W136" i="23"/>
  <c r="M136" i="1"/>
  <c r="V136" i="23"/>
  <c r="L136" i="1"/>
  <c r="U136" i="23"/>
  <c r="K136" i="1"/>
  <c r="X209" i="21"/>
  <c r="T136" i="23"/>
  <c r="J136" i="1"/>
  <c r="S136" i="23"/>
  <c r="I136" i="1"/>
  <c r="H136" i="1"/>
  <c r="AB135" i="23"/>
  <c r="R135" i="1"/>
  <c r="AA135" i="23"/>
  <c r="Q135" i="1"/>
  <c r="Z135" i="23"/>
  <c r="P135" i="1"/>
  <c r="Y135" i="23"/>
  <c r="O135" i="1"/>
  <c r="X135" i="23"/>
  <c r="N135" i="1"/>
  <c r="W135" i="23"/>
  <c r="M135" i="1"/>
  <c r="V135" i="23"/>
  <c r="L135" i="1"/>
  <c r="U135" i="23"/>
  <c r="K135" i="1"/>
  <c r="X208" i="21"/>
  <c r="T135" i="23"/>
  <c r="J135" i="1"/>
  <c r="S135" i="23"/>
  <c r="I135" i="1"/>
  <c r="H135" i="1"/>
  <c r="AB134" i="23"/>
  <c r="R134" i="1"/>
  <c r="AA134" i="23"/>
  <c r="Q134" i="1"/>
  <c r="Z134" i="23"/>
  <c r="P134" i="1"/>
  <c r="Y134" i="23"/>
  <c r="O134" i="1"/>
  <c r="X134" i="23"/>
  <c r="N134" i="1"/>
  <c r="W134" i="23"/>
  <c r="M134" i="1"/>
  <c r="V134" i="23"/>
  <c r="L134" i="1"/>
  <c r="U134" i="23"/>
  <c r="K134" i="1"/>
  <c r="X190" i="21"/>
  <c r="T134" i="23"/>
  <c r="J134" i="1"/>
  <c r="S134" i="23"/>
  <c r="I134" i="1"/>
  <c r="H134" i="1"/>
  <c r="AB133" i="23"/>
  <c r="R133" i="1"/>
  <c r="AA133" i="23"/>
  <c r="Q133" i="1"/>
  <c r="Z133" i="23"/>
  <c r="P133" i="1"/>
  <c r="Y133" i="23"/>
  <c r="O133" i="1"/>
  <c r="X133" i="23"/>
  <c r="N133" i="1"/>
  <c r="W133" i="23"/>
  <c r="M133" i="1"/>
  <c r="V133" i="23"/>
  <c r="L133" i="1"/>
  <c r="U133" i="23"/>
  <c r="K133" i="1"/>
  <c r="X187" i="21"/>
  <c r="T133" i="23"/>
  <c r="J133" i="1"/>
  <c r="S133" i="23"/>
  <c r="I133" i="1"/>
  <c r="H133" i="1"/>
  <c r="AB132" i="23"/>
  <c r="R132" i="1"/>
  <c r="AA132" i="23"/>
  <c r="Q132" i="1"/>
  <c r="Z132" i="23"/>
  <c r="P132" i="1"/>
  <c r="Y132" i="23"/>
  <c r="O132" i="1"/>
  <c r="X132" i="23"/>
  <c r="N132" i="1"/>
  <c r="W132" i="23"/>
  <c r="M132" i="1"/>
  <c r="V132" i="23"/>
  <c r="L132" i="1"/>
  <c r="U132" i="23"/>
  <c r="K132" i="1"/>
  <c r="X186" i="21"/>
  <c r="T132" i="23"/>
  <c r="J132" i="1"/>
  <c r="S132" i="23"/>
  <c r="I132" i="1"/>
  <c r="H132" i="1"/>
  <c r="AB131" i="23"/>
  <c r="R131" i="1"/>
  <c r="AA131" i="23"/>
  <c r="Q131" i="1"/>
  <c r="Z131" i="23"/>
  <c r="P131" i="1"/>
  <c r="Y131" i="23"/>
  <c r="O131" i="1"/>
  <c r="X131" i="23"/>
  <c r="N131" i="1"/>
  <c r="W131" i="23"/>
  <c r="M131" i="1"/>
  <c r="V131" i="23"/>
  <c r="L131" i="1"/>
  <c r="U131" i="23"/>
  <c r="K131" i="1"/>
  <c r="X184" i="21"/>
  <c r="T131" i="23"/>
  <c r="J131" i="1"/>
  <c r="S131" i="23"/>
  <c r="I131" i="1"/>
  <c r="H131" i="1"/>
  <c r="AB130" i="23"/>
  <c r="R130" i="1"/>
  <c r="AA130" i="23"/>
  <c r="Q130" i="1"/>
  <c r="Z130" i="23"/>
  <c r="P130" i="1"/>
  <c r="Y130" i="23"/>
  <c r="O130" i="1"/>
  <c r="X130" i="23"/>
  <c r="N130" i="1"/>
  <c r="W130" i="23"/>
  <c r="M130" i="1"/>
  <c r="V130" i="23"/>
  <c r="L130" i="1"/>
  <c r="U130" i="23"/>
  <c r="K130" i="1"/>
  <c r="X182" i="21"/>
  <c r="T130" i="23"/>
  <c r="J130" i="1"/>
  <c r="S130" i="23"/>
  <c r="I130" i="1"/>
  <c r="H130" i="1"/>
  <c r="AB129" i="23"/>
  <c r="R129" i="1"/>
  <c r="AA129" i="23"/>
  <c r="Q129" i="1"/>
  <c r="Z129" i="23"/>
  <c r="P129" i="1"/>
  <c r="Y129" i="23"/>
  <c r="O129" i="1"/>
  <c r="X129" i="23"/>
  <c r="N129" i="1"/>
  <c r="W129" i="23"/>
  <c r="M129" i="1"/>
  <c r="V129" i="23"/>
  <c r="L129" i="1"/>
  <c r="U129" i="23"/>
  <c r="K129" i="1"/>
  <c r="X181" i="21"/>
  <c r="T129" i="23"/>
  <c r="J129" i="1"/>
  <c r="S129" i="23"/>
  <c r="I129" i="1"/>
  <c r="H129" i="1"/>
  <c r="AB128" i="23"/>
  <c r="R128" i="1"/>
  <c r="AA128" i="23"/>
  <c r="Q128" i="1"/>
  <c r="Z128" i="23"/>
  <c r="P128" i="1"/>
  <c r="Y128" i="23"/>
  <c r="O128" i="1"/>
  <c r="X128" i="23"/>
  <c r="N128" i="1"/>
  <c r="W128" i="23"/>
  <c r="M128" i="1"/>
  <c r="V128" i="23"/>
  <c r="L128" i="1"/>
  <c r="U128" i="23"/>
  <c r="K128" i="1"/>
  <c r="X180" i="21"/>
  <c r="T128" i="23"/>
  <c r="J128" i="1"/>
  <c r="S128" i="23"/>
  <c r="I128" i="1"/>
  <c r="H128" i="1"/>
  <c r="AB127" i="23"/>
  <c r="R127" i="1"/>
  <c r="AA127" i="23"/>
  <c r="Q127" i="1"/>
  <c r="Z127" i="23"/>
  <c r="P127" i="1"/>
  <c r="Y127" i="23"/>
  <c r="O127" i="1"/>
  <c r="X127" i="23"/>
  <c r="N127" i="1"/>
  <c r="W127" i="23"/>
  <c r="M127" i="1"/>
  <c r="V127" i="23"/>
  <c r="L127" i="1"/>
  <c r="U127" i="23"/>
  <c r="K127" i="1"/>
  <c r="X179" i="21"/>
  <c r="T127" i="23"/>
  <c r="J127" i="1"/>
  <c r="S127" i="23"/>
  <c r="I127" i="1"/>
  <c r="H127" i="1"/>
  <c r="AB126" i="23"/>
  <c r="R126" i="1"/>
  <c r="AA126" i="23"/>
  <c r="Q126" i="1"/>
  <c r="Z126" i="23"/>
  <c r="P126" i="1"/>
  <c r="Y126" i="23"/>
  <c r="O126" i="1"/>
  <c r="X126" i="23"/>
  <c r="N126" i="1"/>
  <c r="W126" i="23"/>
  <c r="M126" i="1"/>
  <c r="V126" i="23"/>
  <c r="L126" i="1"/>
  <c r="U126" i="23"/>
  <c r="K126" i="1"/>
  <c r="X178" i="21"/>
  <c r="T126" i="23"/>
  <c r="J126" i="1"/>
  <c r="S126" i="23"/>
  <c r="I126" i="1"/>
  <c r="H126" i="1"/>
  <c r="AB125" i="23"/>
  <c r="R125" i="1"/>
  <c r="AA125" i="23"/>
  <c r="Q125" i="1"/>
  <c r="Z125" i="23"/>
  <c r="P125" i="1"/>
  <c r="Y125" i="23"/>
  <c r="O125" i="1"/>
  <c r="X125" i="23"/>
  <c r="N125" i="1"/>
  <c r="W125" i="23"/>
  <c r="M125" i="1"/>
  <c r="V125" i="23"/>
  <c r="L125" i="1"/>
  <c r="U125" i="23"/>
  <c r="K125" i="1"/>
  <c r="X177" i="21"/>
  <c r="T125" i="23"/>
  <c r="J125" i="1"/>
  <c r="S125" i="23"/>
  <c r="I125" i="1"/>
  <c r="H125" i="1"/>
  <c r="AB124" i="23"/>
  <c r="R124" i="1"/>
  <c r="AA124" i="23"/>
  <c r="Q124" i="1"/>
  <c r="Z124" i="23"/>
  <c r="P124" i="1"/>
  <c r="Y124" i="23"/>
  <c r="O124" i="1"/>
  <c r="X124" i="23"/>
  <c r="N124" i="1"/>
  <c r="W124" i="23"/>
  <c r="M124" i="1"/>
  <c r="V124" i="23"/>
  <c r="L124" i="1"/>
  <c r="U124" i="23"/>
  <c r="K124" i="1"/>
  <c r="X176" i="21"/>
  <c r="T124" i="23"/>
  <c r="J124" i="1"/>
  <c r="S124" i="23"/>
  <c r="I124" i="1"/>
  <c r="H124" i="1"/>
  <c r="AB123" i="23"/>
  <c r="R123" i="1"/>
  <c r="AA123" i="23"/>
  <c r="Q123" i="1"/>
  <c r="Z123" i="23"/>
  <c r="P123" i="1"/>
  <c r="Y123" i="23"/>
  <c r="O123" i="1"/>
  <c r="X123" i="23"/>
  <c r="N123" i="1"/>
  <c r="W123" i="23"/>
  <c r="M123" i="1"/>
  <c r="V123" i="23"/>
  <c r="L123" i="1"/>
  <c r="U123" i="23"/>
  <c r="K123" i="1"/>
  <c r="X175" i="21"/>
  <c r="T123" i="23"/>
  <c r="J123" i="1"/>
  <c r="S123" i="23"/>
  <c r="I123" i="1"/>
  <c r="H123" i="1"/>
  <c r="AB122" i="23"/>
  <c r="R122" i="1"/>
  <c r="AA122" i="23"/>
  <c r="Q122" i="1"/>
  <c r="Z122" i="23"/>
  <c r="P122" i="1"/>
  <c r="Y122" i="23"/>
  <c r="O122" i="1"/>
  <c r="X122" i="23"/>
  <c r="N122" i="1"/>
  <c r="W122" i="23"/>
  <c r="M122" i="1"/>
  <c r="V122" i="23"/>
  <c r="L122" i="1"/>
  <c r="U122" i="23"/>
  <c r="K122" i="1"/>
  <c r="X173" i="21"/>
  <c r="T122" i="23"/>
  <c r="J122" i="1"/>
  <c r="S122" i="23"/>
  <c r="I122" i="1"/>
  <c r="H122" i="1"/>
  <c r="AB121" i="23"/>
  <c r="R121" i="1"/>
  <c r="AA121" i="23"/>
  <c r="Q121" i="1"/>
  <c r="Z121" i="23"/>
  <c r="P121" i="1"/>
  <c r="Y121" i="23"/>
  <c r="O121" i="1"/>
  <c r="X121" i="23"/>
  <c r="N121" i="1"/>
  <c r="W121" i="23"/>
  <c r="M121" i="1"/>
  <c r="V121" i="23"/>
  <c r="L121" i="1"/>
  <c r="U121" i="23"/>
  <c r="K121" i="1"/>
  <c r="X172" i="21"/>
  <c r="T121" i="23"/>
  <c r="J121" i="1"/>
  <c r="S121" i="23"/>
  <c r="I121" i="1"/>
  <c r="H121" i="1"/>
  <c r="AB120" i="23"/>
  <c r="R120" i="1"/>
  <c r="AA120" i="23"/>
  <c r="Q120" i="1"/>
  <c r="Z120" i="23"/>
  <c r="P120" i="1"/>
  <c r="Y120" i="23"/>
  <c r="O120" i="1"/>
  <c r="X120" i="23"/>
  <c r="N120" i="1"/>
  <c r="W120" i="23"/>
  <c r="M120" i="1"/>
  <c r="V120" i="23"/>
  <c r="L120" i="1"/>
  <c r="U120" i="23"/>
  <c r="K120" i="1"/>
  <c r="X171" i="21"/>
  <c r="T120" i="23"/>
  <c r="J120" i="1"/>
  <c r="S120" i="23"/>
  <c r="I120" i="1"/>
  <c r="H120" i="1"/>
  <c r="AB119" i="23"/>
  <c r="R119" i="1"/>
  <c r="AA119" i="23"/>
  <c r="Q119" i="1"/>
  <c r="Z119" i="23"/>
  <c r="P119" i="1"/>
  <c r="Y119" i="23"/>
  <c r="O119" i="1"/>
  <c r="X119" i="23"/>
  <c r="N119" i="1"/>
  <c r="W119" i="23"/>
  <c r="M119" i="1"/>
  <c r="V119" i="23"/>
  <c r="L119" i="1"/>
  <c r="U119" i="23"/>
  <c r="K119" i="1"/>
  <c r="X169" i="21"/>
  <c r="T119" i="23"/>
  <c r="J119" i="1"/>
  <c r="S119" i="23"/>
  <c r="I119" i="1"/>
  <c r="H119" i="1"/>
  <c r="AB118" i="23"/>
  <c r="R118" i="1"/>
  <c r="AA118" i="23"/>
  <c r="Q118" i="1"/>
  <c r="Z118" i="23"/>
  <c r="P118" i="1"/>
  <c r="Y118" i="23"/>
  <c r="O118" i="1"/>
  <c r="X118" i="23"/>
  <c r="N118" i="1"/>
  <c r="W118" i="23"/>
  <c r="M118" i="1"/>
  <c r="V118" i="23"/>
  <c r="L118" i="1"/>
  <c r="U118" i="23"/>
  <c r="K118" i="1"/>
  <c r="X168" i="21"/>
  <c r="T118" i="23"/>
  <c r="J118" i="1"/>
  <c r="S118" i="23"/>
  <c r="I118" i="1"/>
  <c r="H118" i="1"/>
  <c r="AB117" i="23"/>
  <c r="R117" i="1"/>
  <c r="AA117" i="23"/>
  <c r="Q117" i="1"/>
  <c r="Z117" i="23"/>
  <c r="P117" i="1"/>
  <c r="Y117" i="23"/>
  <c r="O117" i="1"/>
  <c r="X117" i="23"/>
  <c r="N117" i="1"/>
  <c r="W117" i="23"/>
  <c r="M117" i="1"/>
  <c r="V117" i="23"/>
  <c r="L117" i="1"/>
  <c r="U117" i="23"/>
  <c r="K117" i="1"/>
  <c r="X164" i="21"/>
  <c r="T117" i="23"/>
  <c r="J117" i="1"/>
  <c r="S117" i="23"/>
  <c r="I117" i="1"/>
  <c r="H117" i="1"/>
  <c r="AB116" i="23"/>
  <c r="R116" i="1"/>
  <c r="AA116" i="23"/>
  <c r="Q116" i="1"/>
  <c r="Z116" i="23"/>
  <c r="P116" i="1"/>
  <c r="Y116" i="23"/>
  <c r="O116" i="1"/>
  <c r="X116" i="23"/>
  <c r="N116" i="1"/>
  <c r="W116" i="23"/>
  <c r="M116" i="1"/>
  <c r="V116" i="23"/>
  <c r="L116" i="1"/>
  <c r="U116" i="23"/>
  <c r="K116" i="1"/>
  <c r="X161" i="21"/>
  <c r="T116" i="23"/>
  <c r="J116" i="1"/>
  <c r="S116" i="23"/>
  <c r="I116" i="1"/>
  <c r="H116" i="1"/>
  <c r="AB115" i="23"/>
  <c r="R115" i="1"/>
  <c r="AA115" i="23"/>
  <c r="Q115" i="1"/>
  <c r="Z115" i="23"/>
  <c r="P115" i="1"/>
  <c r="Y115" i="23"/>
  <c r="O115" i="1"/>
  <c r="X115" i="23"/>
  <c r="N115" i="1"/>
  <c r="W115" i="23"/>
  <c r="M115" i="1"/>
  <c r="V115" i="23"/>
  <c r="L115" i="1"/>
  <c r="U115" i="23"/>
  <c r="K115" i="1"/>
  <c r="X157" i="21"/>
  <c r="T115" i="23"/>
  <c r="J115" i="1"/>
  <c r="S115" i="23"/>
  <c r="I115" i="1"/>
  <c r="H115" i="1"/>
  <c r="AB114" i="23"/>
  <c r="R114" i="1"/>
  <c r="AA114" i="23"/>
  <c r="Q114" i="1"/>
  <c r="Z114" i="23"/>
  <c r="P114" i="1"/>
  <c r="Y114" i="23"/>
  <c r="O114" i="1"/>
  <c r="X114" i="23"/>
  <c r="N114" i="1"/>
  <c r="W114" i="23"/>
  <c r="M114" i="1"/>
  <c r="V114" i="23"/>
  <c r="L114" i="1"/>
  <c r="U114" i="23"/>
  <c r="K114" i="1"/>
  <c r="X156" i="21"/>
  <c r="T114" i="23"/>
  <c r="J114" i="1"/>
  <c r="S114" i="23"/>
  <c r="I114" i="1"/>
  <c r="H114" i="1"/>
  <c r="AB113" i="23"/>
  <c r="R113" i="1"/>
  <c r="AA113" i="23"/>
  <c r="Q113" i="1"/>
  <c r="Z113" i="23"/>
  <c r="P113" i="1"/>
  <c r="Y113" i="23"/>
  <c r="O113" i="1"/>
  <c r="X113" i="23"/>
  <c r="N113" i="1"/>
  <c r="W113" i="23"/>
  <c r="M113" i="1"/>
  <c r="V113" i="23"/>
  <c r="L113" i="1"/>
  <c r="U113" i="23"/>
  <c r="K113" i="1"/>
  <c r="X155" i="21"/>
  <c r="T113" i="23"/>
  <c r="J113" i="1"/>
  <c r="S113" i="23"/>
  <c r="I113" i="1"/>
  <c r="H113" i="1"/>
  <c r="AB112" i="23"/>
  <c r="R112" i="1"/>
  <c r="AA112" i="23"/>
  <c r="Q112" i="1"/>
  <c r="Z112" i="23"/>
  <c r="P112" i="1"/>
  <c r="Y112" i="23"/>
  <c r="O112" i="1"/>
  <c r="X112" i="23"/>
  <c r="N112" i="1"/>
  <c r="W112" i="23"/>
  <c r="M112" i="1"/>
  <c r="V112" i="23"/>
  <c r="L112" i="1"/>
  <c r="U112" i="23"/>
  <c r="K112" i="1"/>
  <c r="X153" i="21"/>
  <c r="T112" i="23"/>
  <c r="J112" i="1"/>
  <c r="S112" i="23"/>
  <c r="I112" i="1"/>
  <c r="H112" i="1"/>
  <c r="AB111" i="23"/>
  <c r="R111" i="1"/>
  <c r="AA111" i="23"/>
  <c r="Q111" i="1"/>
  <c r="Z111" i="23"/>
  <c r="P111" i="1"/>
  <c r="Y111" i="23"/>
  <c r="O111" i="1"/>
  <c r="X111" i="23"/>
  <c r="N111" i="1"/>
  <c r="W111" i="23"/>
  <c r="M111" i="1"/>
  <c r="V111" i="23"/>
  <c r="L111" i="1"/>
  <c r="U111" i="23"/>
  <c r="K111" i="1"/>
  <c r="X152" i="21"/>
  <c r="T111" i="23"/>
  <c r="J111" i="1"/>
  <c r="S111" i="23"/>
  <c r="I111" i="1"/>
  <c r="H111" i="1"/>
  <c r="AB110" i="23"/>
  <c r="R110" i="1"/>
  <c r="AA110" i="23"/>
  <c r="Q110" i="1"/>
  <c r="Z110" i="23"/>
  <c r="P110" i="1"/>
  <c r="Y110" i="23"/>
  <c r="O110" i="1"/>
  <c r="X110" i="23"/>
  <c r="N110" i="1"/>
  <c r="W110" i="23"/>
  <c r="M110" i="1"/>
  <c r="V110" i="23"/>
  <c r="L110" i="1"/>
  <c r="U110" i="23"/>
  <c r="K110" i="1"/>
  <c r="X151" i="21"/>
  <c r="T110" i="23"/>
  <c r="J110" i="1"/>
  <c r="S110" i="23"/>
  <c r="I110" i="1"/>
  <c r="H110" i="1"/>
  <c r="AB109" i="23"/>
  <c r="R109" i="1"/>
  <c r="AA109" i="23"/>
  <c r="Q109" i="1"/>
  <c r="Z109" i="23"/>
  <c r="P109" i="1"/>
  <c r="Y109" i="23"/>
  <c r="O109" i="1"/>
  <c r="X109" i="23"/>
  <c r="N109" i="1"/>
  <c r="W109" i="23"/>
  <c r="M109" i="1"/>
  <c r="V109" i="23"/>
  <c r="L109" i="1"/>
  <c r="U109" i="23"/>
  <c r="K109" i="1"/>
  <c r="X150" i="21"/>
  <c r="T109" i="23"/>
  <c r="J109" i="1"/>
  <c r="S109" i="23"/>
  <c r="I109" i="1"/>
  <c r="H109" i="1"/>
  <c r="AB108" i="23"/>
  <c r="R108" i="1"/>
  <c r="AA108" i="23"/>
  <c r="Q108" i="1"/>
  <c r="Z108" i="23"/>
  <c r="P108" i="1"/>
  <c r="Y108" i="23"/>
  <c r="O108" i="1"/>
  <c r="X108" i="23"/>
  <c r="N108" i="1"/>
  <c r="W108" i="23"/>
  <c r="M108" i="1"/>
  <c r="V108" i="23"/>
  <c r="L108" i="1"/>
  <c r="U108" i="23"/>
  <c r="K108" i="1"/>
  <c r="X149" i="21"/>
  <c r="T108" i="23"/>
  <c r="J108" i="1"/>
  <c r="S108" i="23"/>
  <c r="I108" i="1"/>
  <c r="H108" i="1"/>
  <c r="AB107" i="23"/>
  <c r="R107" i="1"/>
  <c r="AA107" i="23"/>
  <c r="Q107" i="1"/>
  <c r="Z107" i="23"/>
  <c r="P107" i="1"/>
  <c r="Y107" i="23"/>
  <c r="O107" i="1"/>
  <c r="X107" i="23"/>
  <c r="N107" i="1"/>
  <c r="W107" i="23"/>
  <c r="M107" i="1"/>
  <c r="V107" i="23"/>
  <c r="L107" i="1"/>
  <c r="U107" i="23"/>
  <c r="K107" i="1"/>
  <c r="X146" i="21"/>
  <c r="T107" i="23"/>
  <c r="J107" i="1"/>
  <c r="S107" i="23"/>
  <c r="I107" i="1"/>
  <c r="H107" i="1"/>
  <c r="AB106" i="23"/>
  <c r="R106" i="1"/>
  <c r="AA106" i="23"/>
  <c r="Q106" i="1"/>
  <c r="Z106" i="23"/>
  <c r="P106" i="1"/>
  <c r="Y106" i="23"/>
  <c r="O106" i="1"/>
  <c r="X106" i="23"/>
  <c r="N106" i="1"/>
  <c r="W106" i="23"/>
  <c r="M106" i="1"/>
  <c r="V106" i="23"/>
  <c r="L106" i="1"/>
  <c r="U106" i="23"/>
  <c r="K106" i="1"/>
  <c r="X145" i="21"/>
  <c r="T106" i="23"/>
  <c r="J106" i="1"/>
  <c r="S106" i="23"/>
  <c r="I106" i="1"/>
  <c r="H106" i="1"/>
  <c r="AB105" i="23"/>
  <c r="R105" i="1"/>
  <c r="AA105" i="23"/>
  <c r="Q105" i="1"/>
  <c r="Z105" i="23"/>
  <c r="P105" i="1"/>
  <c r="Y105" i="23"/>
  <c r="O105" i="1"/>
  <c r="X105" i="23"/>
  <c r="N105" i="1"/>
  <c r="W105" i="23"/>
  <c r="M105" i="1"/>
  <c r="V105" i="23"/>
  <c r="L105" i="1"/>
  <c r="U105" i="23"/>
  <c r="K105" i="1"/>
  <c r="X144" i="21"/>
  <c r="T105" i="23"/>
  <c r="J105" i="1"/>
  <c r="S105" i="23"/>
  <c r="I105" i="1"/>
  <c r="H105" i="1"/>
  <c r="AB104" i="23"/>
  <c r="R104" i="1"/>
  <c r="AA104" i="23"/>
  <c r="Q104" i="1"/>
  <c r="Z104" i="23"/>
  <c r="P104" i="1"/>
  <c r="Y104" i="23"/>
  <c r="O104" i="1"/>
  <c r="X104" i="23"/>
  <c r="N104" i="1"/>
  <c r="W104" i="23"/>
  <c r="M104" i="1"/>
  <c r="V104" i="23"/>
  <c r="L104" i="1"/>
  <c r="U104" i="23"/>
  <c r="K104" i="1"/>
  <c r="X143" i="21"/>
  <c r="T104" i="23"/>
  <c r="J104" i="1"/>
  <c r="S104" i="23"/>
  <c r="I104" i="1"/>
  <c r="H104" i="1"/>
  <c r="AB103" i="23"/>
  <c r="R103" i="1"/>
  <c r="AA103" i="23"/>
  <c r="Q103" i="1"/>
  <c r="Z103" i="23"/>
  <c r="P103" i="1"/>
  <c r="Y103" i="23"/>
  <c r="O103" i="1"/>
  <c r="X103" i="23"/>
  <c r="N103" i="1"/>
  <c r="W103" i="23"/>
  <c r="M103" i="1"/>
  <c r="V103" i="23"/>
  <c r="L103" i="1"/>
  <c r="U103" i="23"/>
  <c r="K103" i="1"/>
  <c r="X141" i="21"/>
  <c r="T103" i="23"/>
  <c r="J103" i="1"/>
  <c r="S103" i="23"/>
  <c r="I103" i="1"/>
  <c r="H103" i="1"/>
  <c r="AB102" i="23"/>
  <c r="R102" i="1"/>
  <c r="AA102" i="23"/>
  <c r="Q102" i="1"/>
  <c r="Z102" i="23"/>
  <c r="P102" i="1"/>
  <c r="Y102" i="23"/>
  <c r="O102" i="1"/>
  <c r="X102" i="23"/>
  <c r="N102" i="1"/>
  <c r="W102" i="23"/>
  <c r="M102" i="1"/>
  <c r="V102" i="23"/>
  <c r="L102" i="1"/>
  <c r="U102" i="23"/>
  <c r="K102" i="1"/>
  <c r="X140" i="21"/>
  <c r="T102" i="23"/>
  <c r="J102" i="1"/>
  <c r="S102" i="23"/>
  <c r="I102" i="1"/>
  <c r="H102" i="1"/>
  <c r="AB101" i="23"/>
  <c r="R101" i="1"/>
  <c r="AA101" i="23"/>
  <c r="Q101" i="1"/>
  <c r="Z101" i="23"/>
  <c r="P101" i="1"/>
  <c r="Y101" i="23"/>
  <c r="O101" i="1"/>
  <c r="X101" i="23"/>
  <c r="N101" i="1"/>
  <c r="W101" i="23"/>
  <c r="M101" i="1"/>
  <c r="V101" i="23"/>
  <c r="L101" i="1"/>
  <c r="U101" i="23"/>
  <c r="K101" i="1"/>
  <c r="X139" i="21"/>
  <c r="T101" i="23"/>
  <c r="J101" i="1"/>
  <c r="S101" i="23"/>
  <c r="I101" i="1"/>
  <c r="H101" i="1"/>
  <c r="AB100" i="23"/>
  <c r="R100" i="1"/>
  <c r="AA100" i="23"/>
  <c r="Q100" i="1"/>
  <c r="Z100" i="23"/>
  <c r="P100" i="1"/>
  <c r="Y100" i="23"/>
  <c r="O100" i="1"/>
  <c r="X100" i="23"/>
  <c r="N100" i="1"/>
  <c r="W100" i="23"/>
  <c r="M100" i="1"/>
  <c r="V100" i="23"/>
  <c r="L100" i="1"/>
  <c r="U100" i="23"/>
  <c r="K100" i="1"/>
  <c r="X138" i="21"/>
  <c r="T100" i="23"/>
  <c r="J100" i="1"/>
  <c r="S100" i="23"/>
  <c r="I100" i="1"/>
  <c r="H100" i="1"/>
  <c r="AB99" i="23"/>
  <c r="R99" i="1"/>
  <c r="AA99" i="23"/>
  <c r="Q99" i="1"/>
  <c r="Z99" i="23"/>
  <c r="P99" i="1"/>
  <c r="Y99" i="23"/>
  <c r="O99" i="1"/>
  <c r="X99" i="23"/>
  <c r="N99" i="1"/>
  <c r="W99" i="23"/>
  <c r="M99" i="1"/>
  <c r="V99" i="23"/>
  <c r="L99" i="1"/>
  <c r="U99" i="23"/>
  <c r="K99" i="1"/>
  <c r="X137" i="21"/>
  <c r="T99" i="23"/>
  <c r="J99" i="1"/>
  <c r="S99" i="23"/>
  <c r="I99" i="1"/>
  <c r="H99" i="1"/>
  <c r="AB98" i="23"/>
  <c r="R98" i="1"/>
  <c r="AA98" i="23"/>
  <c r="Q98" i="1"/>
  <c r="Z98" i="23"/>
  <c r="P98" i="1"/>
  <c r="Y98" i="23"/>
  <c r="O98" i="1"/>
  <c r="X98" i="23"/>
  <c r="N98" i="1"/>
  <c r="W98" i="23"/>
  <c r="M98" i="1"/>
  <c r="V98" i="23"/>
  <c r="L98" i="1"/>
  <c r="U98" i="23"/>
  <c r="K98" i="1"/>
  <c r="X136" i="21"/>
  <c r="T98" i="23"/>
  <c r="J98" i="1"/>
  <c r="S98" i="23"/>
  <c r="I98" i="1"/>
  <c r="H98" i="1"/>
  <c r="AB97" i="23"/>
  <c r="R97" i="1"/>
  <c r="AA97" i="23"/>
  <c r="Q97" i="1"/>
  <c r="Z97" i="23"/>
  <c r="P97" i="1"/>
  <c r="Y97" i="23"/>
  <c r="O97" i="1"/>
  <c r="X97" i="23"/>
  <c r="N97" i="1"/>
  <c r="W97" i="23"/>
  <c r="M97" i="1"/>
  <c r="V97" i="23"/>
  <c r="L97" i="1"/>
  <c r="U97" i="23"/>
  <c r="K97" i="1"/>
  <c r="X135" i="21"/>
  <c r="T97" i="23"/>
  <c r="J97" i="1"/>
  <c r="S97" i="23"/>
  <c r="I97" i="1"/>
  <c r="H97" i="1"/>
  <c r="AB96" i="23"/>
  <c r="R96" i="1"/>
  <c r="AA96" i="23"/>
  <c r="Q96" i="1"/>
  <c r="Z96" i="23"/>
  <c r="P96" i="1"/>
  <c r="Y96" i="23"/>
  <c r="O96" i="1"/>
  <c r="X96" i="23"/>
  <c r="N96" i="1"/>
  <c r="W96" i="23"/>
  <c r="M96" i="1"/>
  <c r="V96" i="23"/>
  <c r="L96" i="1"/>
  <c r="U96" i="23"/>
  <c r="K96" i="1"/>
  <c r="X134" i="21"/>
  <c r="T96" i="23"/>
  <c r="J96" i="1"/>
  <c r="S96" i="23"/>
  <c r="I96" i="1"/>
  <c r="H96" i="1"/>
  <c r="AB95" i="23"/>
  <c r="R95" i="1"/>
  <c r="AA95" i="23"/>
  <c r="Q95" i="1"/>
  <c r="Z95" i="23"/>
  <c r="P95" i="1"/>
  <c r="Y95" i="23"/>
  <c r="O95" i="1"/>
  <c r="X95" i="23"/>
  <c r="N95" i="1"/>
  <c r="W95" i="23"/>
  <c r="M95" i="1"/>
  <c r="V95" i="23"/>
  <c r="L95" i="1"/>
  <c r="U95" i="23"/>
  <c r="K95" i="1"/>
  <c r="X133" i="21"/>
  <c r="T95" i="23"/>
  <c r="J95" i="1"/>
  <c r="S95" i="23"/>
  <c r="I95" i="1"/>
  <c r="H95" i="1"/>
  <c r="AB94" i="23"/>
  <c r="R94" i="1"/>
  <c r="AA94" i="23"/>
  <c r="Q94" i="1"/>
  <c r="Z94" i="23"/>
  <c r="P94" i="1"/>
  <c r="Y94" i="23"/>
  <c r="O94" i="1"/>
  <c r="X94" i="23"/>
  <c r="N94" i="1"/>
  <c r="W94" i="23"/>
  <c r="M94" i="1"/>
  <c r="V94" i="23"/>
  <c r="L94" i="1"/>
  <c r="U94" i="23"/>
  <c r="K94" i="1"/>
  <c r="X132" i="21"/>
  <c r="T94" i="23"/>
  <c r="J94" i="1"/>
  <c r="S94" i="23"/>
  <c r="I94" i="1"/>
  <c r="H94" i="1"/>
  <c r="AB93" i="23"/>
  <c r="R93" i="1"/>
  <c r="AA93" i="23"/>
  <c r="Q93" i="1"/>
  <c r="Z93" i="23"/>
  <c r="P93" i="1"/>
  <c r="Y93" i="23"/>
  <c r="O93" i="1"/>
  <c r="X93" i="23"/>
  <c r="N93" i="1"/>
  <c r="W93" i="23"/>
  <c r="M93" i="1"/>
  <c r="V93" i="23"/>
  <c r="L93" i="1"/>
  <c r="U93" i="23"/>
  <c r="K93" i="1"/>
  <c r="X131" i="21"/>
  <c r="T93" i="23"/>
  <c r="J93" i="1"/>
  <c r="S93" i="23"/>
  <c r="I93" i="1"/>
  <c r="H93" i="1"/>
  <c r="AB92" i="23"/>
  <c r="R92" i="1"/>
  <c r="AA92" i="23"/>
  <c r="Q92" i="1"/>
  <c r="Z92" i="23"/>
  <c r="P92" i="1"/>
  <c r="Y92" i="23"/>
  <c r="O92" i="1"/>
  <c r="X92" i="23"/>
  <c r="N92" i="1"/>
  <c r="W92" i="23"/>
  <c r="M92" i="1"/>
  <c r="V92" i="23"/>
  <c r="L92" i="1"/>
  <c r="U92" i="23"/>
  <c r="K92" i="1"/>
  <c r="X129" i="21"/>
  <c r="T92" i="23"/>
  <c r="J92" i="1"/>
  <c r="S92" i="23"/>
  <c r="I92" i="1"/>
  <c r="H92" i="1"/>
  <c r="AB91" i="23"/>
  <c r="R91" i="1"/>
  <c r="AA91" i="23"/>
  <c r="Q91" i="1"/>
  <c r="Z91" i="23"/>
  <c r="P91" i="1"/>
  <c r="Y91" i="23"/>
  <c r="O91" i="1"/>
  <c r="X91" i="23"/>
  <c r="N91" i="1"/>
  <c r="W91" i="23"/>
  <c r="M91" i="1"/>
  <c r="V91" i="23"/>
  <c r="L91" i="1"/>
  <c r="U91" i="23"/>
  <c r="K91" i="1"/>
  <c r="X128" i="21"/>
  <c r="T91" i="23"/>
  <c r="J91" i="1"/>
  <c r="S91" i="23"/>
  <c r="I91" i="1"/>
  <c r="H91" i="1"/>
  <c r="AB90" i="23"/>
  <c r="R90" i="1"/>
  <c r="AA90" i="23"/>
  <c r="Q90" i="1"/>
  <c r="Z90" i="23"/>
  <c r="P90" i="1"/>
  <c r="Y90" i="23"/>
  <c r="O90" i="1"/>
  <c r="X90" i="23"/>
  <c r="N90" i="1"/>
  <c r="W90" i="23"/>
  <c r="M90" i="1"/>
  <c r="V90" i="23"/>
  <c r="L90" i="1"/>
  <c r="U90" i="23"/>
  <c r="K90" i="1"/>
  <c r="X127" i="21"/>
  <c r="T90" i="23"/>
  <c r="J90" i="1"/>
  <c r="S90" i="23"/>
  <c r="I90" i="1"/>
  <c r="H90" i="1"/>
  <c r="AB89" i="23"/>
  <c r="R89" i="1"/>
  <c r="AA89" i="23"/>
  <c r="Q89" i="1"/>
  <c r="Z89" i="23"/>
  <c r="P89" i="1"/>
  <c r="Y89" i="23"/>
  <c r="O89" i="1"/>
  <c r="X89" i="23"/>
  <c r="N89" i="1"/>
  <c r="W89" i="23"/>
  <c r="M89" i="1"/>
  <c r="V89" i="23"/>
  <c r="L89" i="1"/>
  <c r="U89" i="23"/>
  <c r="K89" i="1"/>
  <c r="X126" i="21"/>
  <c r="T89" i="23"/>
  <c r="J89" i="1"/>
  <c r="S89" i="23"/>
  <c r="I89" i="1"/>
  <c r="H89" i="1"/>
  <c r="AB88" i="23"/>
  <c r="R88" i="1"/>
  <c r="AA88" i="23"/>
  <c r="Q88" i="1"/>
  <c r="Z88" i="23"/>
  <c r="P88" i="1"/>
  <c r="Y88" i="23"/>
  <c r="O88" i="1"/>
  <c r="X88" i="23"/>
  <c r="N88" i="1"/>
  <c r="W88" i="23"/>
  <c r="M88" i="1"/>
  <c r="V88" i="23"/>
  <c r="L88" i="1"/>
  <c r="U88" i="23"/>
  <c r="K88" i="1"/>
  <c r="X124" i="21"/>
  <c r="T88" i="23"/>
  <c r="J88" i="1"/>
  <c r="S88" i="23"/>
  <c r="I88" i="1"/>
  <c r="H88" i="1"/>
  <c r="AB87" i="23"/>
  <c r="R87" i="1"/>
  <c r="AA87" i="23"/>
  <c r="Q87" i="1"/>
  <c r="Z87" i="23"/>
  <c r="P87" i="1"/>
  <c r="Y87" i="23"/>
  <c r="O87" i="1"/>
  <c r="X87" i="23"/>
  <c r="N87" i="1"/>
  <c r="W87" i="23"/>
  <c r="M87" i="1"/>
  <c r="V87" i="23"/>
  <c r="L87" i="1"/>
  <c r="U87" i="23"/>
  <c r="K87" i="1"/>
  <c r="X123" i="21"/>
  <c r="T87" i="23"/>
  <c r="J87" i="1"/>
  <c r="S87" i="23"/>
  <c r="I87" i="1"/>
  <c r="H87" i="1"/>
  <c r="AB86" i="23"/>
  <c r="R86" i="1"/>
  <c r="AA86" i="23"/>
  <c r="Q86" i="1"/>
  <c r="Z86" i="23"/>
  <c r="P86" i="1"/>
  <c r="Y86" i="23"/>
  <c r="O86" i="1"/>
  <c r="X86" i="23"/>
  <c r="N86" i="1"/>
  <c r="W86" i="23"/>
  <c r="M86" i="1"/>
  <c r="V86" i="23"/>
  <c r="L86" i="1"/>
  <c r="U86" i="23"/>
  <c r="K86" i="1"/>
  <c r="X122" i="21"/>
  <c r="T86" i="23"/>
  <c r="J86" i="1"/>
  <c r="S86" i="23"/>
  <c r="I86" i="1"/>
  <c r="H86" i="1"/>
  <c r="AB85" i="23"/>
  <c r="R85" i="1"/>
  <c r="AA85" i="23"/>
  <c r="Q85" i="1"/>
  <c r="Z85" i="23"/>
  <c r="P85" i="1"/>
  <c r="Y85" i="23"/>
  <c r="O85" i="1"/>
  <c r="X85" i="23"/>
  <c r="N85" i="1"/>
  <c r="W85" i="23"/>
  <c r="M85" i="1"/>
  <c r="V85" i="23"/>
  <c r="L85" i="1"/>
  <c r="U85" i="23"/>
  <c r="K85" i="1"/>
  <c r="X120" i="21"/>
  <c r="T85" i="23"/>
  <c r="J85" i="1"/>
  <c r="S85" i="23"/>
  <c r="I85" i="1"/>
  <c r="H85" i="1"/>
  <c r="AB84" i="23"/>
  <c r="R84" i="1"/>
  <c r="AA84" i="23"/>
  <c r="Q84" i="1"/>
  <c r="Z84" i="23"/>
  <c r="P84" i="1"/>
  <c r="Y84" i="23"/>
  <c r="O84" i="1"/>
  <c r="X84" i="23"/>
  <c r="N84" i="1"/>
  <c r="W84" i="23"/>
  <c r="M84" i="1"/>
  <c r="V84" i="23"/>
  <c r="L84" i="1"/>
  <c r="U84" i="23"/>
  <c r="K84" i="1"/>
  <c r="X119" i="21"/>
  <c r="T84" i="23"/>
  <c r="J84" i="1"/>
  <c r="S84" i="23"/>
  <c r="I84" i="1"/>
  <c r="H84" i="1"/>
  <c r="AB83" i="23"/>
  <c r="R83" i="1"/>
  <c r="AA83" i="23"/>
  <c r="Q83" i="1"/>
  <c r="Z83" i="23"/>
  <c r="P83" i="1"/>
  <c r="Y83" i="23"/>
  <c r="O83" i="1"/>
  <c r="X83" i="23"/>
  <c r="N83" i="1"/>
  <c r="W83" i="23"/>
  <c r="M83" i="1"/>
  <c r="V83" i="23"/>
  <c r="L83" i="1"/>
  <c r="U83" i="23"/>
  <c r="K83" i="1"/>
  <c r="X117" i="21"/>
  <c r="T83" i="23"/>
  <c r="J83" i="1"/>
  <c r="S83" i="23"/>
  <c r="I83" i="1"/>
  <c r="H83" i="1"/>
  <c r="AB82" i="23"/>
  <c r="R82" i="1"/>
  <c r="AA82" i="23"/>
  <c r="Q82" i="1"/>
  <c r="Z82" i="23"/>
  <c r="P82" i="1"/>
  <c r="Y82" i="23"/>
  <c r="O82" i="1"/>
  <c r="X82" i="23"/>
  <c r="N82" i="1"/>
  <c r="W82" i="23"/>
  <c r="M82" i="1"/>
  <c r="V82" i="23"/>
  <c r="L82" i="1"/>
  <c r="U82" i="23"/>
  <c r="K82" i="1"/>
  <c r="X115" i="21"/>
  <c r="T82" i="23"/>
  <c r="J82" i="1"/>
  <c r="S82" i="23"/>
  <c r="I82" i="1"/>
  <c r="H82" i="1"/>
  <c r="AB81" i="23"/>
  <c r="R81" i="1"/>
  <c r="AA81" i="23"/>
  <c r="Q81" i="1"/>
  <c r="Z81" i="23"/>
  <c r="P81" i="1"/>
  <c r="Y81" i="23"/>
  <c r="O81" i="1"/>
  <c r="X81" i="23"/>
  <c r="N81" i="1"/>
  <c r="W81" i="23"/>
  <c r="M81" i="1"/>
  <c r="V81" i="23"/>
  <c r="L81" i="1"/>
  <c r="U81" i="23"/>
  <c r="K81" i="1"/>
  <c r="X114" i="21"/>
  <c r="T81" i="23"/>
  <c r="J81" i="1"/>
  <c r="S81" i="23"/>
  <c r="I81" i="1"/>
  <c r="H81" i="1"/>
  <c r="AB80" i="23"/>
  <c r="R80" i="1"/>
  <c r="AA80" i="23"/>
  <c r="Q80" i="1"/>
  <c r="Z80" i="23"/>
  <c r="P80" i="1"/>
  <c r="Y80" i="23"/>
  <c r="O80" i="1"/>
  <c r="X80" i="23"/>
  <c r="N80" i="1"/>
  <c r="W80" i="23"/>
  <c r="M80" i="1"/>
  <c r="V80" i="23"/>
  <c r="L80" i="1"/>
  <c r="U80" i="23"/>
  <c r="K80" i="1"/>
  <c r="X113" i="21"/>
  <c r="T80" i="23"/>
  <c r="J80" i="1"/>
  <c r="S80" i="23"/>
  <c r="I80" i="1"/>
  <c r="H80" i="1"/>
  <c r="AB79" i="23"/>
  <c r="R79" i="1"/>
  <c r="AA79" i="23"/>
  <c r="Q79" i="1"/>
  <c r="Z79" i="23"/>
  <c r="P79" i="1"/>
  <c r="Y79" i="23"/>
  <c r="O79" i="1"/>
  <c r="X79" i="23"/>
  <c r="N79" i="1"/>
  <c r="W79" i="23"/>
  <c r="M79" i="1"/>
  <c r="V79" i="23"/>
  <c r="L79" i="1"/>
  <c r="U79" i="23"/>
  <c r="K79" i="1"/>
  <c r="X112" i="21"/>
  <c r="T79" i="23"/>
  <c r="J79" i="1"/>
  <c r="S79" i="23"/>
  <c r="I79" i="1"/>
  <c r="H79" i="1"/>
  <c r="AB78" i="23"/>
  <c r="R78" i="1"/>
  <c r="AA78" i="23"/>
  <c r="Q78" i="1"/>
  <c r="Z78" i="23"/>
  <c r="P78" i="1"/>
  <c r="Y78" i="23"/>
  <c r="O78" i="1"/>
  <c r="X78" i="23"/>
  <c r="N78" i="1"/>
  <c r="W78" i="23"/>
  <c r="M78" i="1"/>
  <c r="V78" i="23"/>
  <c r="L78" i="1"/>
  <c r="U78" i="23"/>
  <c r="K78" i="1"/>
  <c r="X111" i="21"/>
  <c r="T78" i="23"/>
  <c r="J78" i="1"/>
  <c r="S78" i="23"/>
  <c r="I78" i="1"/>
  <c r="H78" i="1"/>
  <c r="AB77" i="23"/>
  <c r="R77" i="1"/>
  <c r="AA77" i="23"/>
  <c r="Q77" i="1"/>
  <c r="Z77" i="23"/>
  <c r="P77" i="1"/>
  <c r="Y77" i="23"/>
  <c r="O77" i="1"/>
  <c r="X77" i="23"/>
  <c r="N77" i="1"/>
  <c r="W77" i="23"/>
  <c r="M77" i="1"/>
  <c r="V77" i="23"/>
  <c r="L77" i="1"/>
  <c r="U77" i="23"/>
  <c r="K77" i="1"/>
  <c r="X110" i="21"/>
  <c r="T77" i="23"/>
  <c r="J77" i="1"/>
  <c r="S77" i="23"/>
  <c r="I77" i="1"/>
  <c r="H77" i="1"/>
  <c r="AB76" i="23"/>
  <c r="R76" i="1"/>
  <c r="AA76" i="23"/>
  <c r="Q76" i="1"/>
  <c r="Z76" i="23"/>
  <c r="P76" i="1"/>
  <c r="Y76" i="23"/>
  <c r="O76" i="1"/>
  <c r="X76" i="23"/>
  <c r="N76" i="1"/>
  <c r="W76" i="23"/>
  <c r="M76" i="1"/>
  <c r="V76" i="23"/>
  <c r="L76" i="1"/>
  <c r="U76" i="23"/>
  <c r="K76" i="1"/>
  <c r="X109" i="21"/>
  <c r="T76" i="23"/>
  <c r="J76" i="1"/>
  <c r="S76" i="23"/>
  <c r="I76" i="1"/>
  <c r="H76" i="1"/>
  <c r="AB75" i="23"/>
  <c r="R75" i="1"/>
  <c r="AA75" i="23"/>
  <c r="Q75" i="1"/>
  <c r="Z75" i="23"/>
  <c r="P75" i="1"/>
  <c r="Y75" i="23"/>
  <c r="O75" i="1"/>
  <c r="X75" i="23"/>
  <c r="N75" i="1"/>
  <c r="W75" i="23"/>
  <c r="M75" i="1"/>
  <c r="V75" i="23"/>
  <c r="L75" i="1"/>
  <c r="U75" i="23"/>
  <c r="K75" i="1"/>
  <c r="X108" i="21"/>
  <c r="T75" i="23"/>
  <c r="J75" i="1"/>
  <c r="S75" i="23"/>
  <c r="I75" i="1"/>
  <c r="H75" i="1"/>
  <c r="AB74" i="23"/>
  <c r="R74" i="1"/>
  <c r="AA74" i="23"/>
  <c r="Q74" i="1"/>
  <c r="Z74" i="23"/>
  <c r="P74" i="1"/>
  <c r="Y74" i="23"/>
  <c r="O74" i="1"/>
  <c r="X74" i="23"/>
  <c r="N74" i="1"/>
  <c r="W74" i="23"/>
  <c r="M74" i="1"/>
  <c r="V74" i="23"/>
  <c r="L74" i="1"/>
  <c r="U74" i="23"/>
  <c r="K74" i="1"/>
  <c r="X106" i="21"/>
  <c r="T74" i="23"/>
  <c r="J74" i="1"/>
  <c r="S74" i="23"/>
  <c r="I74" i="1"/>
  <c r="H74" i="1"/>
  <c r="AB73" i="23"/>
  <c r="R73" i="1"/>
  <c r="AA73" i="23"/>
  <c r="Q73" i="1"/>
  <c r="Z73" i="23"/>
  <c r="P73" i="1"/>
  <c r="Y73" i="23"/>
  <c r="O73" i="1"/>
  <c r="X73" i="23"/>
  <c r="N73" i="1"/>
  <c r="W73" i="23"/>
  <c r="M73" i="1"/>
  <c r="V73" i="23"/>
  <c r="L73" i="1"/>
  <c r="U73" i="23"/>
  <c r="K73" i="1"/>
  <c r="X105" i="21"/>
  <c r="T73" i="23"/>
  <c r="J73" i="1"/>
  <c r="S73" i="23"/>
  <c r="I73" i="1"/>
  <c r="H73" i="1"/>
  <c r="AB72" i="23"/>
  <c r="R72" i="1"/>
  <c r="AA72" i="23"/>
  <c r="Q72" i="1"/>
  <c r="Z72" i="23"/>
  <c r="P72" i="1"/>
  <c r="Y72" i="23"/>
  <c r="O72" i="1"/>
  <c r="X72" i="23"/>
  <c r="N72" i="1"/>
  <c r="W72" i="23"/>
  <c r="M72" i="1"/>
  <c r="V72" i="23"/>
  <c r="L72" i="1"/>
  <c r="U72" i="23"/>
  <c r="K72" i="1"/>
  <c r="X104" i="21"/>
  <c r="T72" i="23"/>
  <c r="J72" i="1"/>
  <c r="S72" i="23"/>
  <c r="I72" i="1"/>
  <c r="H72" i="1"/>
  <c r="AB71" i="23"/>
  <c r="R71" i="1"/>
  <c r="AA71" i="23"/>
  <c r="Q71" i="1"/>
  <c r="Z71" i="23"/>
  <c r="P71" i="1"/>
  <c r="Y71" i="23"/>
  <c r="O71" i="1"/>
  <c r="X71" i="23"/>
  <c r="N71" i="1"/>
  <c r="W71" i="23"/>
  <c r="M71" i="1"/>
  <c r="V71" i="23"/>
  <c r="L71" i="1"/>
  <c r="U71" i="23"/>
  <c r="K71" i="1"/>
  <c r="X103" i="21"/>
  <c r="T71" i="23"/>
  <c r="J71" i="1"/>
  <c r="S71" i="23"/>
  <c r="I71" i="1"/>
  <c r="H71" i="1"/>
  <c r="AB70" i="23"/>
  <c r="R70" i="1"/>
  <c r="AA70" i="23"/>
  <c r="Q70" i="1"/>
  <c r="Z70" i="23"/>
  <c r="P70" i="1"/>
  <c r="Y70" i="23"/>
  <c r="O70" i="1"/>
  <c r="X70" i="23"/>
  <c r="N70" i="1"/>
  <c r="W70" i="23"/>
  <c r="M70" i="1"/>
  <c r="V70" i="23"/>
  <c r="L70" i="1"/>
  <c r="U70" i="23"/>
  <c r="K70" i="1"/>
  <c r="X102" i="21"/>
  <c r="T70" i="23"/>
  <c r="J70" i="1"/>
  <c r="S70" i="23"/>
  <c r="I70" i="1"/>
  <c r="H70" i="1"/>
  <c r="AB69" i="23"/>
  <c r="R69" i="1"/>
  <c r="AA69" i="23"/>
  <c r="Q69" i="1"/>
  <c r="Z69" i="23"/>
  <c r="P69" i="1"/>
  <c r="Y69" i="23"/>
  <c r="O69" i="1"/>
  <c r="X69" i="23"/>
  <c r="N69" i="1"/>
  <c r="W69" i="23"/>
  <c r="M69" i="1"/>
  <c r="V69" i="23"/>
  <c r="L69" i="1"/>
  <c r="U69" i="23"/>
  <c r="K69" i="1"/>
  <c r="X101" i="21"/>
  <c r="T69" i="23"/>
  <c r="J69" i="1"/>
  <c r="S69" i="23"/>
  <c r="I69" i="1"/>
  <c r="H69" i="1"/>
  <c r="AB68" i="23"/>
  <c r="R68" i="1"/>
  <c r="AA68" i="23"/>
  <c r="Q68" i="1"/>
  <c r="Z68" i="23"/>
  <c r="P68" i="1"/>
  <c r="Y68" i="23"/>
  <c r="O68" i="1"/>
  <c r="X68" i="23"/>
  <c r="N68" i="1"/>
  <c r="W68" i="23"/>
  <c r="M68" i="1"/>
  <c r="V68" i="23"/>
  <c r="L68" i="1"/>
  <c r="U68" i="23"/>
  <c r="K68" i="1"/>
  <c r="X93" i="21"/>
  <c r="T68" i="23"/>
  <c r="J68" i="1"/>
  <c r="S68" i="23"/>
  <c r="I68" i="1"/>
  <c r="H68" i="1"/>
  <c r="AB67" i="23"/>
  <c r="R67" i="1"/>
  <c r="AA67" i="23"/>
  <c r="Q67" i="1"/>
  <c r="Z67" i="23"/>
  <c r="P67" i="1"/>
  <c r="Y67" i="23"/>
  <c r="O67" i="1"/>
  <c r="X67" i="23"/>
  <c r="N67" i="1"/>
  <c r="W67" i="23"/>
  <c r="M67" i="1"/>
  <c r="V67" i="23"/>
  <c r="L67" i="1"/>
  <c r="U67" i="23"/>
  <c r="K67" i="1"/>
  <c r="X92" i="21"/>
  <c r="T67" i="23"/>
  <c r="J67" i="1"/>
  <c r="S67" i="23"/>
  <c r="I67" i="1"/>
  <c r="H67" i="1"/>
  <c r="AB66" i="23"/>
  <c r="R66" i="1"/>
  <c r="AA66" i="23"/>
  <c r="Q66" i="1"/>
  <c r="Z66" i="23"/>
  <c r="P66" i="1"/>
  <c r="Y66" i="23"/>
  <c r="O66" i="1"/>
  <c r="X66" i="23"/>
  <c r="N66" i="1"/>
  <c r="W66" i="23"/>
  <c r="M66" i="1"/>
  <c r="V66" i="23"/>
  <c r="L66" i="1"/>
  <c r="U66" i="23"/>
  <c r="K66" i="1"/>
  <c r="X91" i="21"/>
  <c r="T66" i="23"/>
  <c r="J66" i="1"/>
  <c r="S66" i="23"/>
  <c r="I66" i="1"/>
  <c r="H66" i="1"/>
  <c r="AB65" i="23"/>
  <c r="R65" i="1"/>
  <c r="AA65" i="23"/>
  <c r="Q65" i="1"/>
  <c r="Z65" i="23"/>
  <c r="P65" i="1"/>
  <c r="Y65" i="23"/>
  <c r="O65" i="1"/>
  <c r="X65" i="23"/>
  <c r="N65" i="1"/>
  <c r="W65" i="23"/>
  <c r="M65" i="1"/>
  <c r="V65" i="23"/>
  <c r="L65" i="1"/>
  <c r="U65" i="23"/>
  <c r="K65" i="1"/>
  <c r="X90" i="21"/>
  <c r="T65" i="23"/>
  <c r="J65" i="1"/>
  <c r="S65" i="23"/>
  <c r="I65" i="1"/>
  <c r="H65" i="1"/>
  <c r="AB64" i="23"/>
  <c r="R64" i="1"/>
  <c r="AA64" i="23"/>
  <c r="Q64" i="1"/>
  <c r="Z64" i="23"/>
  <c r="P64" i="1"/>
  <c r="Y64" i="23"/>
  <c r="O64" i="1"/>
  <c r="X64" i="23"/>
  <c r="N64" i="1"/>
  <c r="W64" i="23"/>
  <c r="M64" i="1"/>
  <c r="V64" i="23"/>
  <c r="L64" i="1"/>
  <c r="U64" i="23"/>
  <c r="K64" i="1"/>
  <c r="X88" i="21"/>
  <c r="T64" i="23"/>
  <c r="J64" i="1"/>
  <c r="S64" i="23"/>
  <c r="I64" i="1"/>
  <c r="H64" i="1"/>
  <c r="AB63" i="23"/>
  <c r="R63" i="1"/>
  <c r="AA63" i="23"/>
  <c r="Q63" i="1"/>
  <c r="Z63" i="23"/>
  <c r="P63" i="1"/>
  <c r="Y63" i="23"/>
  <c r="O63" i="1"/>
  <c r="X63" i="23"/>
  <c r="N63" i="1"/>
  <c r="W63" i="23"/>
  <c r="M63" i="1"/>
  <c r="V63" i="23"/>
  <c r="L63" i="1"/>
  <c r="U63" i="23"/>
  <c r="K63" i="1"/>
  <c r="X87" i="21"/>
  <c r="T63" i="23"/>
  <c r="J63" i="1"/>
  <c r="S63" i="23"/>
  <c r="I63" i="1"/>
  <c r="H63" i="1"/>
  <c r="AB62" i="23"/>
  <c r="R62" i="1"/>
  <c r="AA62" i="23"/>
  <c r="Q62" i="1"/>
  <c r="Z62" i="23"/>
  <c r="P62" i="1"/>
  <c r="Y62" i="23"/>
  <c r="O62" i="1"/>
  <c r="X62" i="23"/>
  <c r="N62" i="1"/>
  <c r="W62" i="23"/>
  <c r="M62" i="1"/>
  <c r="V62" i="23"/>
  <c r="L62" i="1"/>
  <c r="U62" i="23"/>
  <c r="K62" i="1"/>
  <c r="X86" i="21"/>
  <c r="T62" i="23"/>
  <c r="J62" i="1"/>
  <c r="S62" i="23"/>
  <c r="I62" i="1"/>
  <c r="H62" i="1"/>
  <c r="AB61" i="23"/>
  <c r="R61" i="1"/>
  <c r="AA61" i="23"/>
  <c r="Q61" i="1"/>
  <c r="Z61" i="23"/>
  <c r="P61" i="1"/>
  <c r="Y61" i="23"/>
  <c r="O61" i="1"/>
  <c r="X61" i="23"/>
  <c r="N61" i="1"/>
  <c r="W61" i="23"/>
  <c r="M61" i="1"/>
  <c r="V61" i="23"/>
  <c r="L61" i="1"/>
  <c r="U61" i="23"/>
  <c r="K61" i="1"/>
  <c r="X85" i="21"/>
  <c r="T61" i="23"/>
  <c r="J61" i="1"/>
  <c r="S61" i="23"/>
  <c r="I61" i="1"/>
  <c r="H61" i="1"/>
  <c r="AB60" i="23"/>
  <c r="R60" i="1"/>
  <c r="AA60" i="23"/>
  <c r="Q60" i="1"/>
  <c r="Z60" i="23"/>
  <c r="P60" i="1"/>
  <c r="Y60" i="23"/>
  <c r="O60" i="1"/>
  <c r="X60" i="23"/>
  <c r="N60" i="1"/>
  <c r="W60" i="23"/>
  <c r="M60" i="1"/>
  <c r="V60" i="23"/>
  <c r="L60" i="1"/>
  <c r="U60" i="23"/>
  <c r="K60" i="1"/>
  <c r="X84" i="21"/>
  <c r="T60" i="23"/>
  <c r="J60" i="1"/>
  <c r="S60" i="23"/>
  <c r="I60" i="1"/>
  <c r="H60" i="1"/>
  <c r="AB59" i="23"/>
  <c r="R59" i="1"/>
  <c r="AA59" i="23"/>
  <c r="Q59" i="1"/>
  <c r="Z59" i="23"/>
  <c r="P59" i="1"/>
  <c r="Y59" i="23"/>
  <c r="O59" i="1"/>
  <c r="X59" i="23"/>
  <c r="N59" i="1"/>
  <c r="W59" i="23"/>
  <c r="M59" i="1"/>
  <c r="V59" i="23"/>
  <c r="L59" i="1"/>
  <c r="U59" i="23"/>
  <c r="K59" i="1"/>
  <c r="X83" i="21"/>
  <c r="T59" i="23"/>
  <c r="J59" i="1"/>
  <c r="S59" i="23"/>
  <c r="I59" i="1"/>
  <c r="H59" i="1"/>
  <c r="AB58" i="23"/>
  <c r="R58" i="1"/>
  <c r="AA58" i="23"/>
  <c r="Q58" i="1"/>
  <c r="Z58" i="23"/>
  <c r="P58" i="1"/>
  <c r="Y58" i="23"/>
  <c r="O58" i="1"/>
  <c r="X58" i="23"/>
  <c r="N58" i="1"/>
  <c r="W58" i="23"/>
  <c r="M58" i="1"/>
  <c r="V58" i="23"/>
  <c r="L58" i="1"/>
  <c r="U58" i="23"/>
  <c r="K58" i="1"/>
  <c r="X82" i="21"/>
  <c r="T58" i="23"/>
  <c r="J58" i="1"/>
  <c r="S58" i="23"/>
  <c r="I58" i="1"/>
  <c r="H58" i="1"/>
  <c r="AB57" i="23"/>
  <c r="R57" i="1"/>
  <c r="AA57" i="23"/>
  <c r="Q57" i="1"/>
  <c r="Z57" i="23"/>
  <c r="P57" i="1"/>
  <c r="Y57" i="23"/>
  <c r="O57" i="1"/>
  <c r="X57" i="23"/>
  <c r="N57" i="1"/>
  <c r="W57" i="23"/>
  <c r="M57" i="1"/>
  <c r="V57" i="23"/>
  <c r="L57" i="1"/>
  <c r="U57" i="23"/>
  <c r="K57" i="1"/>
  <c r="X81" i="21"/>
  <c r="T57" i="23"/>
  <c r="J57" i="1"/>
  <c r="S57" i="23"/>
  <c r="I57" i="1"/>
  <c r="H57" i="1"/>
  <c r="AB56" i="23"/>
  <c r="R56" i="1"/>
  <c r="AA56" i="23"/>
  <c r="Q56" i="1"/>
  <c r="Z56" i="23"/>
  <c r="P56" i="1"/>
  <c r="Y56" i="23"/>
  <c r="O56" i="1"/>
  <c r="X56" i="23"/>
  <c r="N56" i="1"/>
  <c r="W56" i="23"/>
  <c r="M56" i="1"/>
  <c r="V56" i="23"/>
  <c r="L56" i="1"/>
  <c r="U56" i="23"/>
  <c r="K56" i="1"/>
  <c r="X79" i="21"/>
  <c r="T56" i="23"/>
  <c r="J56" i="1"/>
  <c r="S56" i="23"/>
  <c r="I56" i="1"/>
  <c r="H56" i="1"/>
  <c r="AB55" i="23"/>
  <c r="R55" i="1"/>
  <c r="AA55" i="23"/>
  <c r="Q55" i="1"/>
  <c r="Z55" i="23"/>
  <c r="P55" i="1"/>
  <c r="Y55" i="23"/>
  <c r="O55" i="1"/>
  <c r="X55" i="23"/>
  <c r="N55" i="1"/>
  <c r="W55" i="23"/>
  <c r="M55" i="1"/>
  <c r="V55" i="23"/>
  <c r="L55" i="1"/>
  <c r="U55" i="23"/>
  <c r="K55" i="1"/>
  <c r="X78" i="21"/>
  <c r="T55" i="23"/>
  <c r="J55" i="1"/>
  <c r="S55" i="23"/>
  <c r="I55" i="1"/>
  <c r="H55" i="1"/>
  <c r="AB54" i="23"/>
  <c r="R54" i="1"/>
  <c r="AA54" i="23"/>
  <c r="Q54" i="1"/>
  <c r="Z54" i="23"/>
  <c r="P54" i="1"/>
  <c r="Y54" i="23"/>
  <c r="O54" i="1"/>
  <c r="X54" i="23"/>
  <c r="N54" i="1"/>
  <c r="W54" i="23"/>
  <c r="M54" i="1"/>
  <c r="V54" i="23"/>
  <c r="L54" i="1"/>
  <c r="U54" i="23"/>
  <c r="K54" i="1"/>
  <c r="X77" i="21"/>
  <c r="T54" i="23"/>
  <c r="J54" i="1"/>
  <c r="S54" i="23"/>
  <c r="I54" i="1"/>
  <c r="H54" i="1"/>
  <c r="AB53" i="23"/>
  <c r="R53" i="1"/>
  <c r="AA53" i="23"/>
  <c r="Q53" i="1"/>
  <c r="Z53" i="23"/>
  <c r="P53" i="1"/>
  <c r="Y53" i="23"/>
  <c r="O53" i="1"/>
  <c r="X53" i="23"/>
  <c r="N53" i="1"/>
  <c r="W53" i="23"/>
  <c r="M53" i="1"/>
  <c r="V53" i="23"/>
  <c r="L53" i="1"/>
  <c r="U53" i="23"/>
  <c r="K53" i="1"/>
  <c r="X76" i="21"/>
  <c r="T53" i="23"/>
  <c r="J53" i="1"/>
  <c r="S53" i="23"/>
  <c r="I53" i="1"/>
  <c r="H53" i="1"/>
  <c r="AB52" i="23"/>
  <c r="R52" i="1"/>
  <c r="AA52" i="23"/>
  <c r="Q52" i="1"/>
  <c r="Z52" i="23"/>
  <c r="P52" i="1"/>
  <c r="Y52" i="23"/>
  <c r="O52" i="1"/>
  <c r="X52" i="23"/>
  <c r="N52" i="1"/>
  <c r="W52" i="23"/>
  <c r="M52" i="1"/>
  <c r="V52" i="23"/>
  <c r="L52" i="1"/>
  <c r="U52" i="23"/>
  <c r="K52" i="1"/>
  <c r="X71" i="21"/>
  <c r="T52" i="23"/>
  <c r="J52" i="1"/>
  <c r="S52" i="23"/>
  <c r="I52" i="1"/>
  <c r="H52" i="1"/>
  <c r="AB51" i="23"/>
  <c r="R51" i="1"/>
  <c r="AA51" i="23"/>
  <c r="Q51" i="1"/>
  <c r="Z51" i="23"/>
  <c r="P51" i="1"/>
  <c r="Y51" i="23"/>
  <c r="O51" i="1"/>
  <c r="X51" i="23"/>
  <c r="N51" i="1"/>
  <c r="W51" i="23"/>
  <c r="M51" i="1"/>
  <c r="V51" i="23"/>
  <c r="L51" i="1"/>
  <c r="U51" i="23"/>
  <c r="K51" i="1"/>
  <c r="X70" i="21"/>
  <c r="T51" i="23"/>
  <c r="J51" i="1"/>
  <c r="S51" i="23"/>
  <c r="I51" i="1"/>
  <c r="H51" i="1"/>
  <c r="AB50" i="23"/>
  <c r="R50" i="1"/>
  <c r="AA50" i="23"/>
  <c r="Q50" i="1"/>
  <c r="Z50" i="23"/>
  <c r="P50" i="1"/>
  <c r="Y50" i="23"/>
  <c r="O50" i="1"/>
  <c r="X50" i="23"/>
  <c r="N50" i="1"/>
  <c r="W50" i="23"/>
  <c r="M50" i="1"/>
  <c r="V50" i="23"/>
  <c r="L50" i="1"/>
  <c r="U50" i="23"/>
  <c r="K50" i="1"/>
  <c r="X68" i="21"/>
  <c r="T50" i="23"/>
  <c r="J50" i="1"/>
  <c r="S50" i="23"/>
  <c r="I50" i="1"/>
  <c r="H50" i="1"/>
  <c r="AB49" i="23"/>
  <c r="R49" i="1"/>
  <c r="AA49" i="23"/>
  <c r="Q49" i="1"/>
  <c r="Z49" i="23"/>
  <c r="P49" i="1"/>
  <c r="Y49" i="23"/>
  <c r="O49" i="1"/>
  <c r="X49" i="23"/>
  <c r="N49" i="1"/>
  <c r="W49" i="23"/>
  <c r="M49" i="1"/>
  <c r="V49" i="23"/>
  <c r="L49" i="1"/>
  <c r="U49" i="23"/>
  <c r="K49" i="1"/>
  <c r="X66" i="21"/>
  <c r="T49" i="23"/>
  <c r="J49" i="1"/>
  <c r="S49" i="23"/>
  <c r="I49" i="1"/>
  <c r="H49" i="1"/>
  <c r="AB48" i="23"/>
  <c r="R48" i="1"/>
  <c r="AA48" i="23"/>
  <c r="Q48" i="1"/>
  <c r="Z48" i="23"/>
  <c r="P48" i="1"/>
  <c r="Y48" i="23"/>
  <c r="O48" i="1"/>
  <c r="X48" i="23"/>
  <c r="N48" i="1"/>
  <c r="W48" i="23"/>
  <c r="M48" i="1"/>
  <c r="V48" i="23"/>
  <c r="L48" i="1"/>
  <c r="U48" i="23"/>
  <c r="K48" i="1"/>
  <c r="X65" i="21"/>
  <c r="T48" i="23"/>
  <c r="J48" i="1"/>
  <c r="S48" i="23"/>
  <c r="I48" i="1"/>
  <c r="H48" i="1"/>
  <c r="AB47" i="23"/>
  <c r="R47" i="1"/>
  <c r="AA47" i="23"/>
  <c r="Q47" i="1"/>
  <c r="Z47" i="23"/>
  <c r="P47" i="1"/>
  <c r="Y47" i="23"/>
  <c r="O47" i="1"/>
  <c r="X47" i="23"/>
  <c r="N47" i="1"/>
  <c r="W47" i="23"/>
  <c r="M47" i="1"/>
  <c r="V47" i="23"/>
  <c r="L47" i="1"/>
  <c r="U47" i="23"/>
  <c r="K47" i="1"/>
  <c r="X64" i="21"/>
  <c r="T47" i="23"/>
  <c r="J47" i="1"/>
  <c r="S47" i="23"/>
  <c r="I47" i="1"/>
  <c r="H47" i="1"/>
  <c r="AB46" i="23"/>
  <c r="R46" i="1"/>
  <c r="AA46" i="23"/>
  <c r="Q46" i="1"/>
  <c r="Z46" i="23"/>
  <c r="P46" i="1"/>
  <c r="Y46" i="23"/>
  <c r="O46" i="1"/>
  <c r="X46" i="23"/>
  <c r="N46" i="1"/>
  <c r="W46" i="23"/>
  <c r="M46" i="1"/>
  <c r="V46" i="23"/>
  <c r="L46" i="1"/>
  <c r="U46" i="23"/>
  <c r="K46" i="1"/>
  <c r="X63" i="21"/>
  <c r="T46" i="23"/>
  <c r="J46" i="1"/>
  <c r="S46" i="23"/>
  <c r="I46" i="1"/>
  <c r="H46" i="1"/>
  <c r="AB45" i="23"/>
  <c r="R45" i="1"/>
  <c r="AA45" i="23"/>
  <c r="Q45" i="1"/>
  <c r="Z45" i="23"/>
  <c r="P45" i="1"/>
  <c r="Y45" i="23"/>
  <c r="O45" i="1"/>
  <c r="X45" i="23"/>
  <c r="N45" i="1"/>
  <c r="W45" i="23"/>
  <c r="M45" i="1"/>
  <c r="V45" i="23"/>
  <c r="L45" i="1"/>
  <c r="U45" i="23"/>
  <c r="K45" i="1"/>
  <c r="X62" i="21"/>
  <c r="T45" i="23"/>
  <c r="J45" i="1"/>
  <c r="S45" i="23"/>
  <c r="I45" i="1"/>
  <c r="H45" i="1"/>
  <c r="AB44" i="23"/>
  <c r="R44" i="1"/>
  <c r="AA44" i="23"/>
  <c r="Q44" i="1"/>
  <c r="Z44" i="23"/>
  <c r="P44" i="1"/>
  <c r="Y44" i="23"/>
  <c r="O44" i="1"/>
  <c r="X44" i="23"/>
  <c r="N44" i="1"/>
  <c r="W44" i="23"/>
  <c r="M44" i="1"/>
  <c r="V44" i="23"/>
  <c r="L44" i="1"/>
  <c r="U44" i="23"/>
  <c r="K44" i="1"/>
  <c r="X51" i="21"/>
  <c r="T44" i="23"/>
  <c r="J44" i="1"/>
  <c r="S44" i="23"/>
  <c r="I44" i="1"/>
  <c r="H44" i="1"/>
  <c r="AB43" i="23"/>
  <c r="R43" i="1"/>
  <c r="AA43" i="23"/>
  <c r="Q43" i="1"/>
  <c r="Z43" i="23"/>
  <c r="P43" i="1"/>
  <c r="Y43" i="23"/>
  <c r="O43" i="1"/>
  <c r="X43" i="23"/>
  <c r="N43" i="1"/>
  <c r="W43" i="23"/>
  <c r="M43" i="1"/>
  <c r="V43" i="23"/>
  <c r="L43" i="1"/>
  <c r="U43" i="23"/>
  <c r="K43" i="1"/>
  <c r="X50" i="21"/>
  <c r="T43" i="23"/>
  <c r="J43" i="1"/>
  <c r="S43" i="23"/>
  <c r="I43" i="1"/>
  <c r="H43" i="1"/>
  <c r="AB42" i="23"/>
  <c r="R42" i="1"/>
  <c r="AA42" i="23"/>
  <c r="Q42" i="1"/>
  <c r="Z42" i="23"/>
  <c r="P42" i="1"/>
  <c r="Y42" i="23"/>
  <c r="O42" i="1"/>
  <c r="X42" i="23"/>
  <c r="N42" i="1"/>
  <c r="W42" i="23"/>
  <c r="M42" i="1"/>
  <c r="V42" i="23"/>
  <c r="L42" i="1"/>
  <c r="U42" i="23"/>
  <c r="K42" i="1"/>
  <c r="X49" i="21"/>
  <c r="T42" i="23"/>
  <c r="J42" i="1"/>
  <c r="S42" i="23"/>
  <c r="I42" i="1"/>
  <c r="H42" i="1"/>
  <c r="AB41" i="23"/>
  <c r="R41" i="1"/>
  <c r="AA41" i="23"/>
  <c r="Q41" i="1"/>
  <c r="Z41" i="23"/>
  <c r="P41" i="1"/>
  <c r="Y41" i="23"/>
  <c r="O41" i="1"/>
  <c r="X41" i="23"/>
  <c r="N41" i="1"/>
  <c r="W41" i="23"/>
  <c r="M41" i="1"/>
  <c r="V41" i="23"/>
  <c r="L41" i="1"/>
  <c r="U41" i="23"/>
  <c r="K41" i="1"/>
  <c r="X48" i="21"/>
  <c r="T41" i="23"/>
  <c r="J41" i="1"/>
  <c r="S41" i="23"/>
  <c r="I41" i="1"/>
  <c r="H41" i="1"/>
  <c r="AB40" i="23"/>
  <c r="R40" i="1"/>
  <c r="AA40" i="23"/>
  <c r="Q40" i="1"/>
  <c r="Z40" i="23"/>
  <c r="P40" i="1"/>
  <c r="Y40" i="23"/>
  <c r="O40" i="1"/>
  <c r="X40" i="23"/>
  <c r="N40" i="1"/>
  <c r="W40" i="23"/>
  <c r="M40" i="1"/>
  <c r="V40" i="23"/>
  <c r="L40" i="1"/>
  <c r="U40" i="23"/>
  <c r="K40" i="1"/>
  <c r="X46" i="21"/>
  <c r="T40" i="23"/>
  <c r="J40" i="1"/>
  <c r="S40" i="23"/>
  <c r="I40" i="1"/>
  <c r="H40" i="1"/>
  <c r="AB39" i="23"/>
  <c r="R39" i="1"/>
  <c r="AA39" i="23"/>
  <c r="Q39" i="1"/>
  <c r="Z39" i="23"/>
  <c r="P39" i="1"/>
  <c r="Y39" i="23"/>
  <c r="O39" i="1"/>
  <c r="X39" i="23"/>
  <c r="N39" i="1"/>
  <c r="W39" i="23"/>
  <c r="M39" i="1"/>
  <c r="V39" i="23"/>
  <c r="L39" i="1"/>
  <c r="U39" i="23"/>
  <c r="K39" i="1"/>
  <c r="X45" i="21"/>
  <c r="T39" i="23"/>
  <c r="J39" i="1"/>
  <c r="S39" i="23"/>
  <c r="I39" i="1"/>
  <c r="H39" i="1"/>
  <c r="AB38" i="23"/>
  <c r="R38" i="1"/>
  <c r="AA38" i="23"/>
  <c r="Q38" i="1"/>
  <c r="Z38" i="23"/>
  <c r="P38" i="1"/>
  <c r="Y38" i="23"/>
  <c r="O38" i="1"/>
  <c r="X38" i="23"/>
  <c r="N38" i="1"/>
  <c r="W38" i="23"/>
  <c r="M38" i="1"/>
  <c r="V38" i="23"/>
  <c r="L38" i="1"/>
  <c r="U38" i="23"/>
  <c r="K38" i="1"/>
  <c r="X44" i="21"/>
  <c r="T38" i="23"/>
  <c r="J38" i="1"/>
  <c r="S38" i="23"/>
  <c r="I38" i="1"/>
  <c r="H38" i="1"/>
  <c r="AB37" i="23"/>
  <c r="R37" i="1"/>
  <c r="AA37" i="23"/>
  <c r="Q37" i="1"/>
  <c r="Z37" i="23"/>
  <c r="P37" i="1"/>
  <c r="Y37" i="23"/>
  <c r="O37" i="1"/>
  <c r="X37" i="23"/>
  <c r="N37" i="1"/>
  <c r="W37" i="23"/>
  <c r="M37" i="1"/>
  <c r="V37" i="23"/>
  <c r="L37" i="1"/>
  <c r="U37" i="23"/>
  <c r="K37" i="1"/>
  <c r="X43" i="21"/>
  <c r="T37" i="23"/>
  <c r="J37" i="1"/>
  <c r="S37" i="23"/>
  <c r="I37" i="1"/>
  <c r="H37" i="1"/>
  <c r="AB36" i="23"/>
  <c r="R36" i="1"/>
  <c r="AA36" i="23"/>
  <c r="Q36" i="1"/>
  <c r="Z36" i="23"/>
  <c r="P36" i="1"/>
  <c r="Y36" i="23"/>
  <c r="O36" i="1"/>
  <c r="X36" i="23"/>
  <c r="N36" i="1"/>
  <c r="W36" i="23"/>
  <c r="M36" i="1"/>
  <c r="V36" i="23"/>
  <c r="L36" i="1"/>
  <c r="U36" i="23"/>
  <c r="K36" i="1"/>
  <c r="X41" i="21"/>
  <c r="T36" i="23"/>
  <c r="J36" i="1"/>
  <c r="S36" i="23"/>
  <c r="I36" i="1"/>
  <c r="H36" i="1"/>
  <c r="AB35" i="23"/>
  <c r="R35" i="1"/>
  <c r="AA35" i="23"/>
  <c r="Q35" i="1"/>
  <c r="Z35" i="23"/>
  <c r="P35" i="1"/>
  <c r="Y35" i="23"/>
  <c r="O35" i="1"/>
  <c r="X35" i="23"/>
  <c r="N35" i="1"/>
  <c r="W35" i="23"/>
  <c r="M35" i="1"/>
  <c r="V35" i="23"/>
  <c r="L35" i="1"/>
  <c r="U35" i="23"/>
  <c r="K35" i="1"/>
  <c r="X40" i="21"/>
  <c r="T35" i="23"/>
  <c r="J35" i="1"/>
  <c r="S35" i="23"/>
  <c r="I35" i="1"/>
  <c r="H35" i="1"/>
  <c r="AB34" i="23"/>
  <c r="R34" i="1"/>
  <c r="AA34" i="23"/>
  <c r="Q34" i="1"/>
  <c r="Z34" i="23"/>
  <c r="P34" i="1"/>
  <c r="Y34" i="23"/>
  <c r="O34" i="1"/>
  <c r="X34" i="23"/>
  <c r="N34" i="1"/>
  <c r="W34" i="23"/>
  <c r="M34" i="1"/>
  <c r="V34" i="23"/>
  <c r="L34" i="1"/>
  <c r="U34" i="23"/>
  <c r="K34" i="1"/>
  <c r="X38" i="21"/>
  <c r="T34" i="23"/>
  <c r="J34" i="1"/>
  <c r="S34" i="23"/>
  <c r="I34" i="1"/>
  <c r="H34" i="1"/>
  <c r="AB33" i="23"/>
  <c r="R33" i="1"/>
  <c r="AA33" i="23"/>
  <c r="Q33" i="1"/>
  <c r="Z33" i="23"/>
  <c r="P33" i="1"/>
  <c r="Y33" i="23"/>
  <c r="O33" i="1"/>
  <c r="X33" i="23"/>
  <c r="N33" i="1"/>
  <c r="W33" i="23"/>
  <c r="M33" i="1"/>
  <c r="V33" i="23"/>
  <c r="L33" i="1"/>
  <c r="U33" i="23"/>
  <c r="K33" i="1"/>
  <c r="X37" i="21"/>
  <c r="T33" i="23"/>
  <c r="J33" i="1"/>
  <c r="S33" i="23"/>
  <c r="I33" i="1"/>
  <c r="H33" i="1"/>
  <c r="AB32" i="23"/>
  <c r="R32" i="1"/>
  <c r="AA32" i="23"/>
  <c r="Q32" i="1"/>
  <c r="Z32" i="23"/>
  <c r="P32" i="1"/>
  <c r="Y32" i="23"/>
  <c r="O32" i="1"/>
  <c r="X32" i="23"/>
  <c r="N32" i="1"/>
  <c r="W32" i="23"/>
  <c r="M32" i="1"/>
  <c r="V32" i="23"/>
  <c r="L32" i="1"/>
  <c r="U32" i="23"/>
  <c r="K32" i="1"/>
  <c r="X36" i="21"/>
  <c r="T32" i="23"/>
  <c r="J32" i="1"/>
  <c r="S32" i="23"/>
  <c r="I32" i="1"/>
  <c r="H32" i="1"/>
  <c r="AB31" i="23"/>
  <c r="R31" i="1"/>
  <c r="AA31" i="23"/>
  <c r="Q31" i="1"/>
  <c r="Z31" i="23"/>
  <c r="P31" i="1"/>
  <c r="Y31" i="23"/>
  <c r="O31" i="1"/>
  <c r="X31" i="23"/>
  <c r="N31" i="1"/>
  <c r="W31" i="23"/>
  <c r="M31" i="1"/>
  <c r="V31" i="23"/>
  <c r="L31" i="1"/>
  <c r="U31" i="23"/>
  <c r="K31" i="1"/>
  <c r="X32" i="21"/>
  <c r="T31" i="23"/>
  <c r="J31" i="1"/>
  <c r="S31" i="23"/>
  <c r="I31" i="1"/>
  <c r="H31" i="1"/>
  <c r="AB30" i="23"/>
  <c r="R30" i="1"/>
  <c r="AA30" i="23"/>
  <c r="Q30" i="1"/>
  <c r="Z30" i="23"/>
  <c r="P30" i="1"/>
  <c r="Y30" i="23"/>
  <c r="O30" i="1"/>
  <c r="X30" i="23"/>
  <c r="N30" i="1"/>
  <c r="W30" i="23"/>
  <c r="M30" i="1"/>
  <c r="V30" i="23"/>
  <c r="L30" i="1"/>
  <c r="U30" i="23"/>
  <c r="K30" i="1"/>
  <c r="X29" i="21"/>
  <c r="T30" i="23"/>
  <c r="J30" i="1"/>
  <c r="S30" i="23"/>
  <c r="I30" i="1"/>
  <c r="H30" i="1"/>
  <c r="AB29" i="23"/>
  <c r="R29" i="1"/>
  <c r="AA29" i="23"/>
  <c r="Q29" i="1"/>
  <c r="Z29" i="23"/>
  <c r="P29" i="1"/>
  <c r="Y29" i="23"/>
  <c r="O29" i="1"/>
  <c r="X29" i="23"/>
  <c r="N29" i="1"/>
  <c r="W29" i="23"/>
  <c r="M29" i="1"/>
  <c r="V29" i="23"/>
  <c r="L29" i="1"/>
  <c r="U29" i="23"/>
  <c r="K29" i="1"/>
  <c r="X28" i="21"/>
  <c r="T29" i="23"/>
  <c r="J29" i="1"/>
  <c r="S29" i="23"/>
  <c r="I29" i="1"/>
  <c r="H29" i="1"/>
  <c r="AB28" i="23"/>
  <c r="R28" i="1"/>
  <c r="AA28" i="23"/>
  <c r="Q28" i="1"/>
  <c r="Z28" i="23"/>
  <c r="P28" i="1"/>
  <c r="Y28" i="23"/>
  <c r="O28" i="1"/>
  <c r="X28" i="23"/>
  <c r="N28" i="1"/>
  <c r="W28" i="23"/>
  <c r="M28" i="1"/>
  <c r="V28" i="23"/>
  <c r="L28" i="1"/>
  <c r="U28" i="23"/>
  <c r="K28" i="1"/>
  <c r="X27" i="21"/>
  <c r="T28" i="23"/>
  <c r="J28" i="1"/>
  <c r="S28" i="23"/>
  <c r="I28" i="1"/>
  <c r="H28" i="1"/>
  <c r="AB27" i="23"/>
  <c r="R27" i="1"/>
  <c r="AA27" i="23"/>
  <c r="Q27" i="1"/>
  <c r="Z27" i="23"/>
  <c r="P27" i="1"/>
  <c r="Y27" i="23"/>
  <c r="O27" i="1"/>
  <c r="X27" i="23"/>
  <c r="N27" i="1"/>
  <c r="W27" i="23"/>
  <c r="M27" i="1"/>
  <c r="V27" i="23"/>
  <c r="L27" i="1"/>
  <c r="U27" i="23"/>
  <c r="K27" i="1"/>
  <c r="X26" i="21"/>
  <c r="T27" i="23"/>
  <c r="J27" i="1"/>
  <c r="S27" i="23"/>
  <c r="I27" i="1"/>
  <c r="H27" i="1"/>
  <c r="AB26" i="23"/>
  <c r="R26" i="1"/>
  <c r="AA26" i="23"/>
  <c r="Q26" i="1"/>
  <c r="Z26" i="23"/>
  <c r="P26" i="1"/>
  <c r="Y26" i="23"/>
  <c r="O26" i="1"/>
  <c r="X26" i="23"/>
  <c r="N26" i="1"/>
  <c r="W26" i="23"/>
  <c r="M26" i="1"/>
  <c r="V26" i="23"/>
  <c r="L26" i="1"/>
  <c r="U26" i="23"/>
  <c r="K26" i="1"/>
  <c r="X24" i="21"/>
  <c r="T26" i="23"/>
  <c r="J26" i="1"/>
  <c r="S26" i="23"/>
  <c r="I26" i="1"/>
  <c r="H26" i="1"/>
  <c r="AB25" i="23"/>
  <c r="R25" i="1"/>
  <c r="AA25" i="23"/>
  <c r="Q25" i="1"/>
  <c r="Z25" i="23"/>
  <c r="P25" i="1"/>
  <c r="Y25" i="23"/>
  <c r="O25" i="1"/>
  <c r="X25" i="23"/>
  <c r="N25" i="1"/>
  <c r="W25" i="23"/>
  <c r="M25" i="1"/>
  <c r="V25" i="23"/>
  <c r="L25" i="1"/>
  <c r="U25" i="23"/>
  <c r="K25" i="1"/>
  <c r="X23" i="21"/>
  <c r="T25" i="23"/>
  <c r="J25" i="1"/>
  <c r="S25" i="23"/>
  <c r="I25" i="1"/>
  <c r="H25" i="1"/>
  <c r="AB24" i="23"/>
  <c r="R24" i="1"/>
  <c r="AA24" i="23"/>
  <c r="Q24" i="1"/>
  <c r="Z24" i="23"/>
  <c r="P24" i="1"/>
  <c r="Y24" i="23"/>
  <c r="O24" i="1"/>
  <c r="X24" i="23"/>
  <c r="N24" i="1"/>
  <c r="W24" i="23"/>
  <c r="M24" i="1"/>
  <c r="V24" i="23"/>
  <c r="L24" i="1"/>
  <c r="U24" i="23"/>
  <c r="K24" i="1"/>
  <c r="X22" i="21"/>
  <c r="T24" i="23"/>
  <c r="J24" i="1"/>
  <c r="S24" i="23"/>
  <c r="I24" i="1"/>
  <c r="H24" i="1"/>
  <c r="AB23" i="23"/>
  <c r="R23" i="1"/>
  <c r="AA23" i="23"/>
  <c r="Q23" i="1"/>
  <c r="Z23" i="23"/>
  <c r="P23" i="1"/>
  <c r="Y23" i="23"/>
  <c r="O23" i="1"/>
  <c r="X23" i="23"/>
  <c r="N23" i="1"/>
  <c r="W23" i="23"/>
  <c r="M23" i="1"/>
  <c r="V23" i="23"/>
  <c r="L23" i="1"/>
  <c r="U23" i="23"/>
  <c r="K23" i="1"/>
  <c r="X20" i="21"/>
  <c r="T23" i="23"/>
  <c r="J23" i="1"/>
  <c r="S23" i="23"/>
  <c r="I23" i="1"/>
  <c r="H23" i="1"/>
  <c r="AB22" i="23"/>
  <c r="R22" i="1"/>
  <c r="AA22" i="23"/>
  <c r="Q22" i="1"/>
  <c r="Z22" i="23"/>
  <c r="P22" i="1"/>
  <c r="Y22" i="23"/>
  <c r="O22" i="1"/>
  <c r="X22" i="23"/>
  <c r="N22" i="1"/>
  <c r="W22" i="23"/>
  <c r="M22" i="1"/>
  <c r="V22" i="23"/>
  <c r="L22" i="1"/>
  <c r="U22" i="23"/>
  <c r="K22" i="1"/>
  <c r="X19" i="21"/>
  <c r="T22" i="23"/>
  <c r="J22" i="1"/>
  <c r="S22" i="23"/>
  <c r="I22" i="1"/>
  <c r="H22" i="1"/>
  <c r="AB21" i="23"/>
  <c r="R21" i="1"/>
  <c r="AA21" i="23"/>
  <c r="Q21" i="1"/>
  <c r="Z21" i="23"/>
  <c r="P21" i="1"/>
  <c r="Y21" i="23"/>
  <c r="O21" i="1"/>
  <c r="X21" i="23"/>
  <c r="N21" i="1"/>
  <c r="W21" i="23"/>
  <c r="M21" i="1"/>
  <c r="V21" i="23"/>
  <c r="L21" i="1"/>
  <c r="U21" i="23"/>
  <c r="K21" i="1"/>
  <c r="X17" i="21"/>
  <c r="T21" i="23"/>
  <c r="J21" i="1"/>
  <c r="S21" i="23"/>
  <c r="I21" i="1"/>
  <c r="H21" i="1"/>
  <c r="AB20" i="23"/>
  <c r="R20" i="1"/>
  <c r="AA20" i="23"/>
  <c r="Q20" i="1"/>
  <c r="Z20" i="23"/>
  <c r="P20" i="1"/>
  <c r="Y20" i="23"/>
  <c r="O20" i="1"/>
  <c r="X20" i="23"/>
  <c r="N20" i="1"/>
  <c r="W20" i="23"/>
  <c r="M20" i="1"/>
  <c r="V20" i="23"/>
  <c r="L20" i="1"/>
  <c r="U20" i="23"/>
  <c r="K20" i="1"/>
  <c r="X16" i="21"/>
  <c r="T20" i="23"/>
  <c r="J20" i="1"/>
  <c r="S20" i="23"/>
  <c r="I20" i="1"/>
  <c r="H20" i="1"/>
  <c r="AB19" i="23"/>
  <c r="R19" i="1"/>
  <c r="AA19" i="23"/>
  <c r="Q19" i="1"/>
  <c r="Z19" i="23"/>
  <c r="P19" i="1"/>
  <c r="Y19" i="23"/>
  <c r="O19" i="1"/>
  <c r="X19" i="23"/>
  <c r="N19" i="1"/>
  <c r="W19" i="23"/>
  <c r="M19" i="1"/>
  <c r="V19" i="23"/>
  <c r="L19" i="1"/>
  <c r="U19" i="23"/>
  <c r="K19" i="1"/>
  <c r="X15" i="21"/>
  <c r="T19" i="23"/>
  <c r="J19" i="1"/>
  <c r="S19" i="23"/>
  <c r="I19" i="1"/>
  <c r="H19" i="1"/>
  <c r="AB18" i="23"/>
  <c r="R18" i="1"/>
  <c r="AA18" i="23"/>
  <c r="Q18" i="1"/>
  <c r="Z18" i="23"/>
  <c r="P18" i="1"/>
  <c r="Y18" i="23"/>
  <c r="O18" i="1"/>
  <c r="X18" i="23"/>
  <c r="N18" i="1"/>
  <c r="W18" i="23"/>
  <c r="M18" i="1"/>
  <c r="V18" i="23"/>
  <c r="L18" i="1"/>
  <c r="U18" i="23"/>
  <c r="K18" i="1"/>
  <c r="X14" i="21"/>
  <c r="T18" i="23"/>
  <c r="J18" i="1"/>
  <c r="S18" i="23"/>
  <c r="I18" i="1"/>
  <c r="H18" i="1"/>
  <c r="AB17" i="23"/>
  <c r="R17" i="1"/>
  <c r="AA17" i="23"/>
  <c r="Q17" i="1"/>
  <c r="Z17" i="23"/>
  <c r="P17" i="1"/>
  <c r="Y17" i="23"/>
  <c r="O17" i="1"/>
  <c r="X17" i="23"/>
  <c r="N17" i="1"/>
  <c r="W17" i="23"/>
  <c r="M17" i="1"/>
  <c r="V17" i="23"/>
  <c r="L17" i="1"/>
  <c r="U17" i="23"/>
  <c r="K17" i="1"/>
  <c r="X13" i="21"/>
  <c r="T17" i="23"/>
  <c r="J17" i="1"/>
  <c r="S17" i="23"/>
  <c r="I17" i="1"/>
  <c r="H17" i="1"/>
  <c r="AB16" i="23"/>
  <c r="R16" i="1"/>
  <c r="AA16" i="23"/>
  <c r="Q16" i="1"/>
  <c r="Z16" i="23"/>
  <c r="P16" i="1"/>
  <c r="Y16" i="23"/>
  <c r="O16" i="1"/>
  <c r="X16" i="23"/>
  <c r="N16" i="1"/>
  <c r="W16" i="23"/>
  <c r="M16" i="1"/>
  <c r="V16" i="23"/>
  <c r="L16" i="1"/>
  <c r="U16" i="23"/>
  <c r="K16" i="1"/>
  <c r="X12" i="21"/>
  <c r="T16" i="23"/>
  <c r="J16" i="1"/>
  <c r="S16" i="23"/>
  <c r="I16" i="1"/>
  <c r="H16" i="1"/>
  <c r="AB15" i="23"/>
  <c r="R15" i="1"/>
  <c r="AA15" i="23"/>
  <c r="Q15" i="1"/>
  <c r="Z15" i="23"/>
  <c r="P15" i="1"/>
  <c r="Y15" i="23"/>
  <c r="O15" i="1"/>
  <c r="X15" i="23"/>
  <c r="N15" i="1"/>
  <c r="W15" i="23"/>
  <c r="M15" i="1"/>
  <c r="V15" i="23"/>
  <c r="L15" i="1"/>
  <c r="U15" i="23"/>
  <c r="K15" i="1"/>
  <c r="X11" i="21"/>
  <c r="T15" i="23"/>
  <c r="J15" i="1"/>
  <c r="S15" i="23"/>
  <c r="I15" i="1"/>
  <c r="H15" i="1"/>
  <c r="AB14" i="23"/>
  <c r="R14" i="1"/>
  <c r="AA14" i="23"/>
  <c r="Q14" i="1"/>
  <c r="Z14" i="23"/>
  <c r="P14" i="1"/>
  <c r="Y14" i="23"/>
  <c r="O14" i="1"/>
  <c r="X14" i="23"/>
  <c r="N14" i="1"/>
  <c r="W14" i="23"/>
  <c r="M14" i="1"/>
  <c r="V14" i="23"/>
  <c r="L14" i="1"/>
  <c r="U14" i="23"/>
  <c r="K14" i="1"/>
  <c r="X10" i="21"/>
  <c r="T14" i="23"/>
  <c r="J14" i="1"/>
  <c r="S14" i="23"/>
  <c r="I14" i="1"/>
  <c r="H14" i="1"/>
  <c r="AB13" i="23"/>
  <c r="R13" i="1"/>
  <c r="AA13" i="23"/>
  <c r="Q13" i="1"/>
  <c r="Z13" i="23"/>
  <c r="P13" i="1"/>
  <c r="Y13" i="23"/>
  <c r="O13" i="1"/>
  <c r="X13" i="23"/>
  <c r="N13" i="1"/>
  <c r="W13" i="23"/>
  <c r="M13" i="1"/>
  <c r="V13" i="23"/>
  <c r="L13" i="1"/>
  <c r="U13" i="23"/>
  <c r="K13" i="1"/>
  <c r="X9" i="21"/>
  <c r="T13" i="23"/>
  <c r="J13" i="1"/>
  <c r="S13" i="23"/>
  <c r="I13" i="1"/>
  <c r="H13" i="1"/>
  <c r="AB12" i="23"/>
  <c r="R12" i="1"/>
  <c r="AA12" i="23"/>
  <c r="Q12" i="1"/>
  <c r="Z12" i="23"/>
  <c r="P12" i="1"/>
  <c r="Y12" i="23"/>
  <c r="O12" i="1"/>
  <c r="X12" i="23"/>
  <c r="N12" i="1"/>
  <c r="W12" i="23"/>
  <c r="M12" i="1"/>
  <c r="V12" i="23"/>
  <c r="L12" i="1"/>
  <c r="U12" i="23"/>
  <c r="K12" i="1"/>
  <c r="X8" i="21"/>
  <c r="T12" i="23"/>
  <c r="J12" i="1"/>
  <c r="S12" i="23"/>
  <c r="I12" i="1"/>
  <c r="H12" i="1"/>
  <c r="AB11" i="23"/>
  <c r="R11" i="1"/>
  <c r="AA11" i="23"/>
  <c r="Q11" i="1"/>
  <c r="Z11" i="23"/>
  <c r="P11" i="1"/>
  <c r="Y11" i="23"/>
  <c r="O11" i="1"/>
  <c r="X11" i="23"/>
  <c r="N11" i="1"/>
  <c r="W11" i="23"/>
  <c r="M11" i="1"/>
  <c r="V11" i="23"/>
  <c r="L11" i="1"/>
  <c r="U11" i="23"/>
  <c r="K11" i="1"/>
  <c r="X7" i="21"/>
  <c r="T11" i="23"/>
  <c r="J11" i="1"/>
  <c r="S11" i="23"/>
  <c r="I11" i="1"/>
  <c r="H11" i="1"/>
  <c r="AB10" i="23"/>
  <c r="R10" i="1"/>
  <c r="AA10" i="23"/>
  <c r="Q10" i="1"/>
  <c r="Z10" i="23"/>
  <c r="P10" i="1"/>
  <c r="Y10" i="23"/>
  <c r="O10" i="1"/>
  <c r="X10" i="23"/>
  <c r="N10" i="1"/>
  <c r="W10" i="23"/>
  <c r="M10" i="1"/>
  <c r="V10" i="23"/>
  <c r="L10" i="1"/>
  <c r="U10" i="23"/>
  <c r="K10" i="1"/>
  <c r="X3" i="21"/>
  <c r="T10" i="23"/>
  <c r="J10" i="1"/>
  <c r="S10" i="23"/>
  <c r="I10" i="1"/>
  <c r="H10" i="1"/>
  <c r="AB9" i="23"/>
  <c r="R9" i="1"/>
  <c r="AA9" i="23"/>
  <c r="Q9" i="1"/>
  <c r="Z9" i="23"/>
  <c r="P9" i="1"/>
  <c r="Y9" i="23"/>
  <c r="O9" i="1"/>
  <c r="X9" i="23"/>
  <c r="N9" i="1"/>
  <c r="W9" i="23"/>
  <c r="M9" i="1"/>
  <c r="V9" i="23"/>
  <c r="L9" i="1"/>
  <c r="U9" i="23"/>
  <c r="K9" i="1"/>
  <c r="X2" i="21"/>
  <c r="T9" i="23"/>
  <c r="J9" i="1"/>
  <c r="S9" i="23"/>
  <c r="I9" i="1"/>
  <c r="H9" i="1"/>
  <c r="F237" i="23"/>
  <c r="J189" i="23"/>
  <c r="F189" i="1"/>
  <c r="M189" i="23"/>
  <c r="E189" i="1"/>
  <c r="L189" i="23"/>
  <c r="D189" i="1"/>
  <c r="K189" i="23"/>
  <c r="C189" i="1"/>
  <c r="F236" i="23"/>
  <c r="J188" i="23"/>
  <c r="F188" i="1"/>
  <c r="M188" i="23"/>
  <c r="E188" i="1"/>
  <c r="L188" i="23"/>
  <c r="D188" i="1"/>
  <c r="K188" i="23"/>
  <c r="C188" i="1"/>
  <c r="F231" i="23"/>
  <c r="J187" i="23"/>
  <c r="F187" i="1"/>
  <c r="M187" i="23"/>
  <c r="E187" i="1"/>
  <c r="L187" i="23"/>
  <c r="D187" i="1"/>
  <c r="K187" i="23"/>
  <c r="C187" i="1"/>
  <c r="F226" i="23"/>
  <c r="J186" i="23"/>
  <c r="F186" i="1"/>
  <c r="M186" i="23"/>
  <c r="E186" i="1"/>
  <c r="L186" i="23"/>
  <c r="D186" i="1"/>
  <c r="K186" i="23"/>
  <c r="C186" i="1"/>
  <c r="F195" i="23"/>
  <c r="J185" i="23"/>
  <c r="F185" i="1"/>
  <c r="M185" i="23"/>
  <c r="E185" i="1"/>
  <c r="L185" i="23"/>
  <c r="D185" i="1"/>
  <c r="K185" i="23"/>
  <c r="C185" i="1"/>
  <c r="F190" i="23"/>
  <c r="J184" i="23"/>
  <c r="F184" i="1"/>
  <c r="M184" i="23"/>
  <c r="E184" i="1"/>
  <c r="L184" i="23"/>
  <c r="D184" i="1"/>
  <c r="K184" i="23"/>
  <c r="C184" i="1"/>
  <c r="F177" i="23"/>
  <c r="J183" i="23"/>
  <c r="F183" i="1"/>
  <c r="M183" i="23"/>
  <c r="E183" i="1"/>
  <c r="L183" i="23"/>
  <c r="D183" i="1"/>
  <c r="K183" i="23"/>
  <c r="C183" i="1"/>
  <c r="F149" i="23"/>
  <c r="J182" i="23"/>
  <c r="F182" i="1"/>
  <c r="M182" i="23"/>
  <c r="E182" i="1"/>
  <c r="L182" i="23"/>
  <c r="D182" i="1"/>
  <c r="K182" i="23"/>
  <c r="C182" i="1"/>
  <c r="F132" i="23"/>
  <c r="J181" i="23"/>
  <c r="F181" i="1"/>
  <c r="M181" i="23"/>
  <c r="E181" i="1"/>
  <c r="L181" i="23"/>
  <c r="D181" i="1"/>
  <c r="K181" i="23"/>
  <c r="C181" i="1"/>
  <c r="F101" i="23"/>
  <c r="J180" i="23"/>
  <c r="F180" i="1"/>
  <c r="M180" i="23"/>
  <c r="E180" i="1"/>
  <c r="L180" i="23"/>
  <c r="D180" i="1"/>
  <c r="K180" i="23"/>
  <c r="C180" i="1"/>
  <c r="F87" i="23"/>
  <c r="J179" i="23"/>
  <c r="F179" i="1"/>
  <c r="M179" i="23"/>
  <c r="E179" i="1"/>
  <c r="L179" i="23"/>
  <c r="D179" i="1"/>
  <c r="K179" i="23"/>
  <c r="C179" i="1"/>
  <c r="F76" i="23"/>
  <c r="J178" i="23"/>
  <c r="F178" i="1"/>
  <c r="M178" i="23"/>
  <c r="E178" i="1"/>
  <c r="L178" i="23"/>
  <c r="D178" i="1"/>
  <c r="K178" i="23"/>
  <c r="C178" i="1"/>
  <c r="F74" i="23"/>
  <c r="J177" i="23"/>
  <c r="F177" i="1"/>
  <c r="M177" i="23"/>
  <c r="E177" i="1"/>
  <c r="L177" i="23"/>
  <c r="D177" i="1"/>
  <c r="K177" i="23"/>
  <c r="C177" i="1"/>
  <c r="F59" i="23"/>
  <c r="J176" i="23"/>
  <c r="F176" i="1"/>
  <c r="M176" i="23"/>
  <c r="E176" i="1"/>
  <c r="L176" i="23"/>
  <c r="D176" i="1"/>
  <c r="K176" i="23"/>
  <c r="C176" i="1"/>
  <c r="F49" i="23"/>
  <c r="J175" i="23"/>
  <c r="F175" i="1"/>
  <c r="M175" i="23"/>
  <c r="E175" i="1"/>
  <c r="L175" i="23"/>
  <c r="D175" i="1"/>
  <c r="K175" i="23"/>
  <c r="C175" i="1"/>
  <c r="F38" i="23"/>
  <c r="J174" i="23"/>
  <c r="F174" i="1"/>
  <c r="M174" i="23"/>
  <c r="E174" i="1"/>
  <c r="L174" i="23"/>
  <c r="D174" i="1"/>
  <c r="K174" i="23"/>
  <c r="C174" i="1"/>
  <c r="F37" i="23"/>
  <c r="J173" i="23"/>
  <c r="F173" i="1"/>
  <c r="M173" i="23"/>
  <c r="E173" i="1"/>
  <c r="L173" i="23"/>
  <c r="D173" i="1"/>
  <c r="K173" i="23"/>
  <c r="C173" i="1"/>
  <c r="F32" i="23"/>
  <c r="J172" i="23"/>
  <c r="F172" i="1"/>
  <c r="M172" i="23"/>
  <c r="E172" i="1"/>
  <c r="L172" i="23"/>
  <c r="D172" i="1"/>
  <c r="K172" i="23"/>
  <c r="C172" i="1"/>
  <c r="F28" i="23"/>
  <c r="J171" i="23"/>
  <c r="F171" i="1"/>
  <c r="M171" i="23"/>
  <c r="E171" i="1"/>
  <c r="L171" i="23"/>
  <c r="D171" i="1"/>
  <c r="K171" i="23"/>
  <c r="C171" i="1"/>
  <c r="F25" i="23"/>
  <c r="J170" i="23"/>
  <c r="F170" i="1"/>
  <c r="M170" i="23"/>
  <c r="E170" i="1"/>
  <c r="L170" i="23"/>
  <c r="D170" i="1"/>
  <c r="K170" i="23"/>
  <c r="C170" i="1"/>
  <c r="F12" i="23"/>
  <c r="J169" i="23"/>
  <c r="F169" i="1"/>
  <c r="M169" i="23"/>
  <c r="E169" i="1"/>
  <c r="L169" i="23"/>
  <c r="D169" i="1"/>
  <c r="K169" i="23"/>
  <c r="C169" i="1"/>
  <c r="F9" i="23"/>
  <c r="F10" i="23"/>
  <c r="F11" i="23"/>
  <c r="F13" i="23"/>
  <c r="F14" i="23"/>
  <c r="F15" i="23"/>
  <c r="F16" i="23"/>
  <c r="F17" i="23"/>
  <c r="F18" i="23"/>
  <c r="F19" i="23"/>
  <c r="F20" i="23"/>
  <c r="F21" i="23"/>
  <c r="F22" i="23"/>
  <c r="F23" i="23"/>
  <c r="F24" i="23"/>
  <c r="F26" i="23"/>
  <c r="F27" i="23"/>
  <c r="F29" i="23"/>
  <c r="F30" i="23"/>
  <c r="F31" i="23"/>
  <c r="F33" i="23"/>
  <c r="F34" i="23"/>
  <c r="F35" i="23"/>
  <c r="F36" i="23"/>
  <c r="F39" i="23"/>
  <c r="F40" i="23"/>
  <c r="F41" i="23"/>
  <c r="F42" i="23"/>
  <c r="F43" i="23"/>
  <c r="F44" i="23"/>
  <c r="F45" i="23"/>
  <c r="F46" i="23"/>
  <c r="F47" i="23"/>
  <c r="F48" i="23"/>
  <c r="F50" i="23"/>
  <c r="F51" i="23"/>
  <c r="F52" i="23"/>
  <c r="F53" i="23"/>
  <c r="F54" i="23"/>
  <c r="F55" i="23"/>
  <c r="F56" i="23"/>
  <c r="F57" i="23"/>
  <c r="F58" i="23"/>
  <c r="F60" i="23"/>
  <c r="F61" i="23"/>
  <c r="F62" i="23"/>
  <c r="F63" i="23"/>
  <c r="F64" i="23"/>
  <c r="F65" i="23"/>
  <c r="F66" i="23"/>
  <c r="F67" i="23"/>
  <c r="F68" i="23"/>
  <c r="F69" i="23"/>
  <c r="F70" i="23"/>
  <c r="F71" i="23"/>
  <c r="F72" i="23"/>
  <c r="F73" i="23"/>
  <c r="F75" i="23"/>
  <c r="F77" i="23"/>
  <c r="F78" i="23"/>
  <c r="F79" i="23"/>
  <c r="F80" i="23"/>
  <c r="F81" i="23"/>
  <c r="F82" i="23"/>
  <c r="F83" i="23"/>
  <c r="F84" i="23"/>
  <c r="F85" i="23"/>
  <c r="F86" i="23"/>
  <c r="F88" i="23"/>
  <c r="F89" i="23"/>
  <c r="F90" i="23"/>
  <c r="F91" i="23"/>
  <c r="F92" i="23"/>
  <c r="F93" i="23"/>
  <c r="F94" i="23"/>
  <c r="F95" i="23"/>
  <c r="F96" i="23"/>
  <c r="F97" i="23"/>
  <c r="F98" i="23"/>
  <c r="F99" i="23"/>
  <c r="F100" i="23"/>
  <c r="F102" i="23"/>
  <c r="F103" i="23"/>
  <c r="F104" i="23"/>
  <c r="F105" i="23"/>
  <c r="F106" i="23"/>
  <c r="F107" i="23"/>
  <c r="F108" i="23"/>
  <c r="F109" i="23"/>
  <c r="F110" i="23"/>
  <c r="F111" i="23"/>
  <c r="F112" i="23"/>
  <c r="F113" i="23"/>
  <c r="F114" i="23"/>
  <c r="F115" i="23"/>
  <c r="F116" i="23"/>
  <c r="F117" i="23"/>
  <c r="F118" i="23"/>
  <c r="F119" i="23"/>
  <c r="F120" i="23"/>
  <c r="F121" i="23"/>
  <c r="F122" i="23"/>
  <c r="F123" i="23"/>
  <c r="F124" i="23"/>
  <c r="F125" i="23"/>
  <c r="F126" i="23"/>
  <c r="F127" i="23"/>
  <c r="F128" i="23"/>
  <c r="F129" i="23"/>
  <c r="F130" i="23"/>
  <c r="F131" i="23"/>
  <c r="F133" i="23"/>
  <c r="F134" i="23"/>
  <c r="F135" i="23"/>
  <c r="F136" i="23"/>
  <c r="F137" i="23"/>
  <c r="F138" i="23"/>
  <c r="F139" i="23"/>
  <c r="F140" i="23"/>
  <c r="F141" i="23"/>
  <c r="F142" i="23"/>
  <c r="F143" i="23"/>
  <c r="F144" i="23"/>
  <c r="F145" i="23"/>
  <c r="F146" i="23"/>
  <c r="F147" i="23"/>
  <c r="F148" i="23"/>
  <c r="F150" i="23"/>
  <c r="F151" i="23"/>
  <c r="F152" i="23"/>
  <c r="F153" i="23"/>
  <c r="F154" i="23"/>
  <c r="F155" i="23"/>
  <c r="F156" i="23"/>
  <c r="F157" i="23"/>
  <c r="F158" i="23"/>
  <c r="F159" i="23"/>
  <c r="F160" i="23"/>
  <c r="F161" i="23"/>
  <c r="F162" i="23"/>
  <c r="F163" i="23"/>
  <c r="F164" i="23"/>
  <c r="F165" i="23"/>
  <c r="F166" i="23"/>
  <c r="F167" i="23"/>
  <c r="F168" i="23"/>
  <c r="F169" i="23"/>
  <c r="F170" i="23"/>
  <c r="F171" i="23"/>
  <c r="F172" i="23"/>
  <c r="F173" i="23"/>
  <c r="F174" i="23"/>
  <c r="F175" i="23"/>
  <c r="F176" i="23"/>
  <c r="F178" i="23"/>
  <c r="F179" i="23"/>
  <c r="F180" i="23"/>
  <c r="F181" i="23"/>
  <c r="F182" i="23"/>
  <c r="F183" i="23"/>
  <c r="F184" i="23"/>
  <c r="F185" i="23"/>
  <c r="F186" i="23"/>
  <c r="F187" i="23"/>
  <c r="F188" i="23"/>
  <c r="F189" i="23"/>
  <c r="F191" i="23"/>
  <c r="F192" i="23"/>
  <c r="F193" i="23"/>
  <c r="F194" i="23"/>
  <c r="F196" i="23"/>
  <c r="F197" i="23"/>
  <c r="F198" i="23"/>
  <c r="F199" i="23"/>
  <c r="F200" i="23"/>
  <c r="F201" i="23"/>
  <c r="F202" i="23"/>
  <c r="F203" i="23"/>
  <c r="F204" i="23"/>
  <c r="F205" i="23"/>
  <c r="F206" i="23"/>
  <c r="F207" i="23"/>
  <c r="F208" i="23"/>
  <c r="F209" i="23"/>
  <c r="F210" i="23"/>
  <c r="F211" i="23"/>
  <c r="F212" i="23"/>
  <c r="F213" i="23"/>
  <c r="F214" i="23"/>
  <c r="F215" i="23"/>
  <c r="F216" i="23"/>
  <c r="F217" i="23"/>
  <c r="F218" i="23"/>
  <c r="F219" i="23"/>
  <c r="F220" i="23"/>
  <c r="F221" i="23"/>
  <c r="F222" i="23"/>
  <c r="F223" i="23"/>
  <c r="F224" i="23"/>
  <c r="F225" i="23"/>
  <c r="F227" i="23"/>
  <c r="F228" i="23"/>
  <c r="F229" i="23"/>
  <c r="F230" i="23"/>
  <c r="F232" i="23"/>
  <c r="F233" i="23"/>
  <c r="F234" i="23"/>
  <c r="F235" i="23"/>
  <c r="F238" i="23"/>
  <c r="F239" i="23"/>
  <c r="F240" i="23"/>
  <c r="F241" i="23"/>
  <c r="F242" i="23"/>
  <c r="F243" i="23"/>
  <c r="F244" i="23"/>
  <c r="F245" i="23"/>
  <c r="F246" i="23"/>
  <c r="F247" i="23"/>
  <c r="F248" i="23"/>
  <c r="F249" i="23"/>
  <c r="F250" i="23"/>
  <c r="F251" i="23"/>
  <c r="F252" i="23"/>
  <c r="F253" i="23"/>
  <c r="J168" i="23"/>
  <c r="B168" i="1"/>
  <c r="F168" i="1"/>
  <c r="D253" i="23"/>
  <c r="M168" i="23"/>
  <c r="E168" i="1"/>
  <c r="C253" i="23"/>
  <c r="L168" i="23"/>
  <c r="D168" i="1"/>
  <c r="K168" i="23"/>
  <c r="C168" i="1"/>
  <c r="F167" i="1"/>
  <c r="M167" i="23"/>
  <c r="E167" i="1"/>
  <c r="L167" i="23"/>
  <c r="D167" i="1"/>
  <c r="K167" i="23"/>
  <c r="C167" i="1"/>
  <c r="F166" i="1"/>
  <c r="M166" i="23"/>
  <c r="E166" i="1"/>
  <c r="L166" i="23"/>
  <c r="D166" i="1"/>
  <c r="K166" i="23"/>
  <c r="C166" i="1"/>
  <c r="F165" i="1"/>
  <c r="M165" i="23"/>
  <c r="E165" i="1"/>
  <c r="L165" i="23"/>
  <c r="D165" i="1"/>
  <c r="K165" i="23"/>
  <c r="C165" i="1"/>
  <c r="F164" i="1"/>
  <c r="M164" i="23"/>
  <c r="E164" i="1"/>
  <c r="L164" i="23"/>
  <c r="D164" i="1"/>
  <c r="K164" i="23"/>
  <c r="C164" i="1"/>
  <c r="F163" i="1"/>
  <c r="M163" i="23"/>
  <c r="E163" i="1"/>
  <c r="L163" i="23"/>
  <c r="D163" i="1"/>
  <c r="K163" i="23"/>
  <c r="C163" i="1"/>
  <c r="F162" i="1"/>
  <c r="M162" i="23"/>
  <c r="E162" i="1"/>
  <c r="L162" i="23"/>
  <c r="D162" i="1"/>
  <c r="K162" i="23"/>
  <c r="C162" i="1"/>
  <c r="F161" i="1"/>
  <c r="M161" i="23"/>
  <c r="E161" i="1"/>
  <c r="L161" i="23"/>
  <c r="D161" i="1"/>
  <c r="K161" i="23"/>
  <c r="C161" i="1"/>
  <c r="F160" i="1"/>
  <c r="M160" i="23"/>
  <c r="E160" i="1"/>
  <c r="L160" i="23"/>
  <c r="D160" i="1"/>
  <c r="K160" i="23"/>
  <c r="C160" i="1"/>
  <c r="F159" i="1"/>
  <c r="M159" i="23"/>
  <c r="E159" i="1"/>
  <c r="L159" i="23"/>
  <c r="D159" i="1"/>
  <c r="K159" i="23"/>
  <c r="C159" i="1"/>
  <c r="F158" i="1"/>
  <c r="M158" i="23"/>
  <c r="E158" i="1"/>
  <c r="L158" i="23"/>
  <c r="D158" i="1"/>
  <c r="K158" i="23"/>
  <c r="C158" i="1"/>
  <c r="F157" i="1"/>
  <c r="M157" i="23"/>
  <c r="E157" i="1"/>
  <c r="L157" i="23"/>
  <c r="D157" i="1"/>
  <c r="K157" i="23"/>
  <c r="C157" i="1"/>
  <c r="F156" i="1"/>
  <c r="M156" i="23"/>
  <c r="E156" i="1"/>
  <c r="L156" i="23"/>
  <c r="D156" i="1"/>
  <c r="K156" i="23"/>
  <c r="C156" i="1"/>
  <c r="F155" i="1"/>
  <c r="M155" i="23"/>
  <c r="E155" i="1"/>
  <c r="L155" i="23"/>
  <c r="D155" i="1"/>
  <c r="K155" i="23"/>
  <c r="C155" i="1"/>
  <c r="F154" i="1"/>
  <c r="M154" i="23"/>
  <c r="E154" i="1"/>
  <c r="L154" i="23"/>
  <c r="D154" i="1"/>
  <c r="K154" i="23"/>
  <c r="C154" i="1"/>
  <c r="F153" i="1"/>
  <c r="M153" i="23"/>
  <c r="E153" i="1"/>
  <c r="L153" i="23"/>
  <c r="D153" i="1"/>
  <c r="K153" i="23"/>
  <c r="C153" i="1"/>
  <c r="F152" i="1"/>
  <c r="M152" i="23"/>
  <c r="E152" i="1"/>
  <c r="L152" i="23"/>
  <c r="D152" i="1"/>
  <c r="K152" i="23"/>
  <c r="C152" i="1"/>
  <c r="F151" i="1"/>
  <c r="M151" i="23"/>
  <c r="E151" i="1"/>
  <c r="L151" i="23"/>
  <c r="D151" i="1"/>
  <c r="K151" i="23"/>
  <c r="C151" i="1"/>
  <c r="F150" i="1"/>
  <c r="M150" i="23"/>
  <c r="E150" i="1"/>
  <c r="L150" i="23"/>
  <c r="D150" i="1"/>
  <c r="K150" i="23"/>
  <c r="C150" i="1"/>
  <c r="F149" i="1"/>
  <c r="M149" i="23"/>
  <c r="E149" i="1"/>
  <c r="L149" i="23"/>
  <c r="D149" i="1"/>
  <c r="K149" i="23"/>
  <c r="C149" i="1"/>
  <c r="F148" i="1"/>
  <c r="M148" i="23"/>
  <c r="E148" i="1"/>
  <c r="L148" i="23"/>
  <c r="D148" i="1"/>
  <c r="K148" i="23"/>
  <c r="C148" i="1"/>
  <c r="F147" i="1"/>
  <c r="M147" i="23"/>
  <c r="E147" i="1"/>
  <c r="L147" i="23"/>
  <c r="D147" i="1"/>
  <c r="K147" i="23"/>
  <c r="C147" i="1"/>
  <c r="F146" i="1"/>
  <c r="M146" i="23"/>
  <c r="E146" i="1"/>
  <c r="L146" i="23"/>
  <c r="D146" i="1"/>
  <c r="K146" i="23"/>
  <c r="C146" i="1"/>
  <c r="F145" i="1"/>
  <c r="M145" i="23"/>
  <c r="E145" i="1"/>
  <c r="L145" i="23"/>
  <c r="D145" i="1"/>
  <c r="K145" i="23"/>
  <c r="C145" i="1"/>
  <c r="F144" i="1"/>
  <c r="M144" i="23"/>
  <c r="E144" i="1"/>
  <c r="L144" i="23"/>
  <c r="D144" i="1"/>
  <c r="K144" i="23"/>
  <c r="C144" i="1"/>
  <c r="F143" i="1"/>
  <c r="M143" i="23"/>
  <c r="E143" i="1"/>
  <c r="L143" i="23"/>
  <c r="D143" i="1"/>
  <c r="K143" i="23"/>
  <c r="C143" i="1"/>
  <c r="F142" i="1"/>
  <c r="M142" i="23"/>
  <c r="E142" i="1"/>
  <c r="L142" i="23"/>
  <c r="D142" i="1"/>
  <c r="K142" i="23"/>
  <c r="C142" i="1"/>
  <c r="F141" i="1"/>
  <c r="M141" i="23"/>
  <c r="E141" i="1"/>
  <c r="L141" i="23"/>
  <c r="D141" i="1"/>
  <c r="K141" i="23"/>
  <c r="C141" i="1"/>
  <c r="F140" i="1"/>
  <c r="M140" i="23"/>
  <c r="E140" i="1"/>
  <c r="L140" i="23"/>
  <c r="D140" i="1"/>
  <c r="K140" i="23"/>
  <c r="C140" i="1"/>
  <c r="F139" i="1"/>
  <c r="M139" i="23"/>
  <c r="E139" i="1"/>
  <c r="L139" i="23"/>
  <c r="D139" i="1"/>
  <c r="K139" i="23"/>
  <c r="C139" i="1"/>
  <c r="F138" i="1"/>
  <c r="M138" i="23"/>
  <c r="E138" i="1"/>
  <c r="L138" i="23"/>
  <c r="D138" i="1"/>
  <c r="K138" i="23"/>
  <c r="C138" i="1"/>
  <c r="F137" i="1"/>
  <c r="M137" i="23"/>
  <c r="E137" i="1"/>
  <c r="L137" i="23"/>
  <c r="D137" i="1"/>
  <c r="K137" i="23"/>
  <c r="C137" i="1"/>
  <c r="F136" i="1"/>
  <c r="M136" i="23"/>
  <c r="E136" i="1"/>
  <c r="L136" i="23"/>
  <c r="D136" i="1"/>
  <c r="K136" i="23"/>
  <c r="C136" i="1"/>
  <c r="F135" i="1"/>
  <c r="M135" i="23"/>
  <c r="E135" i="1"/>
  <c r="L135" i="23"/>
  <c r="D135" i="1"/>
  <c r="K135" i="23"/>
  <c r="C135" i="1"/>
  <c r="F134" i="1"/>
  <c r="M134" i="23"/>
  <c r="E134" i="1"/>
  <c r="L134" i="23"/>
  <c r="D134" i="1"/>
  <c r="K134" i="23"/>
  <c r="C134" i="1"/>
  <c r="F133" i="1"/>
  <c r="M133" i="23"/>
  <c r="E133" i="1"/>
  <c r="L133" i="23"/>
  <c r="D133" i="1"/>
  <c r="K133" i="23"/>
  <c r="C133" i="1"/>
  <c r="F132" i="1"/>
  <c r="M132" i="23"/>
  <c r="E132" i="1"/>
  <c r="L132" i="23"/>
  <c r="D132" i="1"/>
  <c r="K132" i="23"/>
  <c r="C132" i="1"/>
  <c r="F131" i="1"/>
  <c r="M131" i="23"/>
  <c r="E131" i="1"/>
  <c r="L131" i="23"/>
  <c r="D131" i="1"/>
  <c r="K131" i="23"/>
  <c r="C131" i="1"/>
  <c r="F130" i="1"/>
  <c r="M130" i="23"/>
  <c r="E130" i="1"/>
  <c r="L130" i="23"/>
  <c r="D130" i="1"/>
  <c r="K130" i="23"/>
  <c r="C130" i="1"/>
  <c r="F129" i="1"/>
  <c r="M129" i="23"/>
  <c r="E129" i="1"/>
  <c r="L129" i="23"/>
  <c r="D129" i="1"/>
  <c r="K129" i="23"/>
  <c r="C129" i="1"/>
  <c r="F128" i="1"/>
  <c r="M128" i="23"/>
  <c r="E128" i="1"/>
  <c r="L128" i="23"/>
  <c r="D128" i="1"/>
  <c r="K128" i="23"/>
  <c r="C128" i="1"/>
  <c r="F127" i="1"/>
  <c r="M127" i="23"/>
  <c r="E127" i="1"/>
  <c r="L127" i="23"/>
  <c r="D127" i="1"/>
  <c r="K127" i="23"/>
  <c r="C127" i="1"/>
  <c r="F126" i="1"/>
  <c r="M126" i="23"/>
  <c r="E126" i="1"/>
  <c r="L126" i="23"/>
  <c r="D126" i="1"/>
  <c r="K126" i="23"/>
  <c r="C126" i="1"/>
  <c r="F125" i="1"/>
  <c r="M125" i="23"/>
  <c r="E125" i="1"/>
  <c r="L125" i="23"/>
  <c r="D125" i="1"/>
  <c r="K125" i="23"/>
  <c r="C125" i="1"/>
  <c r="F124" i="1"/>
  <c r="M124" i="23"/>
  <c r="E124" i="1"/>
  <c r="L124" i="23"/>
  <c r="D124" i="1"/>
  <c r="K124" i="23"/>
  <c r="C124" i="1"/>
  <c r="F123" i="1"/>
  <c r="M123" i="23"/>
  <c r="E123" i="1"/>
  <c r="L123" i="23"/>
  <c r="D123" i="1"/>
  <c r="K123" i="23"/>
  <c r="C123" i="1"/>
  <c r="F122" i="1"/>
  <c r="M122" i="23"/>
  <c r="E122" i="1"/>
  <c r="L122" i="23"/>
  <c r="D122" i="1"/>
  <c r="K122" i="23"/>
  <c r="C122" i="1"/>
  <c r="F121" i="1"/>
  <c r="M121" i="23"/>
  <c r="E121" i="1"/>
  <c r="L121" i="23"/>
  <c r="D121" i="1"/>
  <c r="K121" i="23"/>
  <c r="C121" i="1"/>
  <c r="F120" i="1"/>
  <c r="M120" i="23"/>
  <c r="E120" i="1"/>
  <c r="L120" i="23"/>
  <c r="D120" i="1"/>
  <c r="K120" i="23"/>
  <c r="C120" i="1"/>
  <c r="F119" i="1"/>
  <c r="M119" i="23"/>
  <c r="E119" i="1"/>
  <c r="L119" i="23"/>
  <c r="D119" i="1"/>
  <c r="K119" i="23"/>
  <c r="C119" i="1"/>
  <c r="F118" i="1"/>
  <c r="M118" i="23"/>
  <c r="E118" i="1"/>
  <c r="L118" i="23"/>
  <c r="D118" i="1"/>
  <c r="K118" i="23"/>
  <c r="C118" i="1"/>
  <c r="F117" i="1"/>
  <c r="M117" i="23"/>
  <c r="E117" i="1"/>
  <c r="L117" i="23"/>
  <c r="D117" i="1"/>
  <c r="K117" i="23"/>
  <c r="C117" i="1"/>
  <c r="F116" i="1"/>
  <c r="M116" i="23"/>
  <c r="E116" i="1"/>
  <c r="L116" i="23"/>
  <c r="D116" i="1"/>
  <c r="K116" i="23"/>
  <c r="C116" i="1"/>
  <c r="F115" i="1"/>
  <c r="M115" i="23"/>
  <c r="E115" i="1"/>
  <c r="L115" i="23"/>
  <c r="D115" i="1"/>
  <c r="K115" i="23"/>
  <c r="C115" i="1"/>
  <c r="F114" i="1"/>
  <c r="M114" i="23"/>
  <c r="E114" i="1"/>
  <c r="L114" i="23"/>
  <c r="D114" i="1"/>
  <c r="K114" i="23"/>
  <c r="C114" i="1"/>
  <c r="F113" i="1"/>
  <c r="M113" i="23"/>
  <c r="E113" i="1"/>
  <c r="L113" i="23"/>
  <c r="D113" i="1"/>
  <c r="K113" i="23"/>
  <c r="C113" i="1"/>
  <c r="F112" i="1"/>
  <c r="M112" i="23"/>
  <c r="E112" i="1"/>
  <c r="L112" i="23"/>
  <c r="D112" i="1"/>
  <c r="K112" i="23"/>
  <c r="C112" i="1"/>
  <c r="F111" i="1"/>
  <c r="M111" i="23"/>
  <c r="E111" i="1"/>
  <c r="L111" i="23"/>
  <c r="D111" i="1"/>
  <c r="K111" i="23"/>
  <c r="C111" i="1"/>
  <c r="F110" i="1"/>
  <c r="M110" i="23"/>
  <c r="E110" i="1"/>
  <c r="L110" i="23"/>
  <c r="D110" i="1"/>
  <c r="K110" i="23"/>
  <c r="C110" i="1"/>
  <c r="F109" i="1"/>
  <c r="M109" i="23"/>
  <c r="E109" i="1"/>
  <c r="L109" i="23"/>
  <c r="D109" i="1"/>
  <c r="K109" i="23"/>
  <c r="C109" i="1"/>
  <c r="F108" i="1"/>
  <c r="M108" i="23"/>
  <c r="E108" i="1"/>
  <c r="L108" i="23"/>
  <c r="D108" i="1"/>
  <c r="K108" i="23"/>
  <c r="C108" i="1"/>
  <c r="F107" i="1"/>
  <c r="M107" i="23"/>
  <c r="E107" i="1"/>
  <c r="L107" i="23"/>
  <c r="D107" i="1"/>
  <c r="K107" i="23"/>
  <c r="C107" i="1"/>
  <c r="F106" i="1"/>
  <c r="M106" i="23"/>
  <c r="E106" i="1"/>
  <c r="L106" i="23"/>
  <c r="D106" i="1"/>
  <c r="K106" i="23"/>
  <c r="C106" i="1"/>
  <c r="F105" i="1"/>
  <c r="M105" i="23"/>
  <c r="E105" i="1"/>
  <c r="L105" i="23"/>
  <c r="D105" i="1"/>
  <c r="K105" i="23"/>
  <c r="C105" i="1"/>
  <c r="F104" i="1"/>
  <c r="M104" i="23"/>
  <c r="E104" i="1"/>
  <c r="L104" i="23"/>
  <c r="D104" i="1"/>
  <c r="K104" i="23"/>
  <c r="C104" i="1"/>
  <c r="F103" i="1"/>
  <c r="M103" i="23"/>
  <c r="E103" i="1"/>
  <c r="L103" i="23"/>
  <c r="D103" i="1"/>
  <c r="K103" i="23"/>
  <c r="C103" i="1"/>
  <c r="F102" i="1"/>
  <c r="M102" i="23"/>
  <c r="E102" i="1"/>
  <c r="L102" i="23"/>
  <c r="D102" i="1"/>
  <c r="K102" i="23"/>
  <c r="C102" i="1"/>
  <c r="F101" i="1"/>
  <c r="M101" i="23"/>
  <c r="E101" i="1"/>
  <c r="L101" i="23"/>
  <c r="D101" i="1"/>
  <c r="K101" i="23"/>
  <c r="C101" i="1"/>
  <c r="F100" i="1"/>
  <c r="M100" i="23"/>
  <c r="E100" i="1"/>
  <c r="L100" i="23"/>
  <c r="D100" i="1"/>
  <c r="K100" i="23"/>
  <c r="C100" i="1"/>
  <c r="F99" i="1"/>
  <c r="M99" i="23"/>
  <c r="E99" i="1"/>
  <c r="L99" i="23"/>
  <c r="D99" i="1"/>
  <c r="K99" i="23"/>
  <c r="C99" i="1"/>
  <c r="F98" i="1"/>
  <c r="M98" i="23"/>
  <c r="E98" i="1"/>
  <c r="L98" i="23"/>
  <c r="D98" i="1"/>
  <c r="K98" i="23"/>
  <c r="C98" i="1"/>
  <c r="F97" i="1"/>
  <c r="M97" i="23"/>
  <c r="E97" i="1"/>
  <c r="L97" i="23"/>
  <c r="D97" i="1"/>
  <c r="K97" i="23"/>
  <c r="C97" i="1"/>
  <c r="F96" i="1"/>
  <c r="M96" i="23"/>
  <c r="E96" i="1"/>
  <c r="L96" i="23"/>
  <c r="D96" i="1"/>
  <c r="K96" i="23"/>
  <c r="C96" i="1"/>
  <c r="F95" i="1"/>
  <c r="M95" i="23"/>
  <c r="E95" i="1"/>
  <c r="L95" i="23"/>
  <c r="D95" i="1"/>
  <c r="K95" i="23"/>
  <c r="C95" i="1"/>
  <c r="F94" i="1"/>
  <c r="M94" i="23"/>
  <c r="E94" i="1"/>
  <c r="L94" i="23"/>
  <c r="D94" i="1"/>
  <c r="K94" i="23"/>
  <c r="C94" i="1"/>
  <c r="F93" i="1"/>
  <c r="M93" i="23"/>
  <c r="E93" i="1"/>
  <c r="L93" i="23"/>
  <c r="D93" i="1"/>
  <c r="K93" i="23"/>
  <c r="C93" i="1"/>
  <c r="F92" i="1"/>
  <c r="M92" i="23"/>
  <c r="E92" i="1"/>
  <c r="L92" i="23"/>
  <c r="D92" i="1"/>
  <c r="K92" i="23"/>
  <c r="C92" i="1"/>
  <c r="F91" i="1"/>
  <c r="M91" i="23"/>
  <c r="E91" i="1"/>
  <c r="L91" i="23"/>
  <c r="D91" i="1"/>
  <c r="K91" i="23"/>
  <c r="C91" i="1"/>
  <c r="F90" i="1"/>
  <c r="M90" i="23"/>
  <c r="E90" i="1"/>
  <c r="L90" i="23"/>
  <c r="D90" i="1"/>
  <c r="K90" i="23"/>
  <c r="C90" i="1"/>
  <c r="F89" i="1"/>
  <c r="M89" i="23"/>
  <c r="E89" i="1"/>
  <c r="L89" i="23"/>
  <c r="D89" i="1"/>
  <c r="K89" i="23"/>
  <c r="C89" i="1"/>
  <c r="F88" i="1"/>
  <c r="M88" i="23"/>
  <c r="E88" i="1"/>
  <c r="L88" i="23"/>
  <c r="D88" i="1"/>
  <c r="K88" i="23"/>
  <c r="C88" i="1"/>
  <c r="F87" i="1"/>
  <c r="M87" i="23"/>
  <c r="E87" i="1"/>
  <c r="L87" i="23"/>
  <c r="D87" i="1"/>
  <c r="K87" i="23"/>
  <c r="C87" i="1"/>
  <c r="F86" i="1"/>
  <c r="M86" i="23"/>
  <c r="E86" i="1"/>
  <c r="L86" i="23"/>
  <c r="D86" i="1"/>
  <c r="K86" i="23"/>
  <c r="C86" i="1"/>
  <c r="F85" i="1"/>
  <c r="M85" i="23"/>
  <c r="E85" i="1"/>
  <c r="L85" i="23"/>
  <c r="D85" i="1"/>
  <c r="K85" i="23"/>
  <c r="C85" i="1"/>
  <c r="F84" i="1"/>
  <c r="M84" i="23"/>
  <c r="E84" i="1"/>
  <c r="L84" i="23"/>
  <c r="D84" i="1"/>
  <c r="K84" i="23"/>
  <c r="C84" i="1"/>
  <c r="F83" i="1"/>
  <c r="M83" i="23"/>
  <c r="E83" i="1"/>
  <c r="L83" i="23"/>
  <c r="D83" i="1"/>
  <c r="K83" i="23"/>
  <c r="C83" i="1"/>
  <c r="F82" i="1"/>
  <c r="M82" i="23"/>
  <c r="E82" i="1"/>
  <c r="L82" i="23"/>
  <c r="D82" i="1"/>
  <c r="K82" i="23"/>
  <c r="C82" i="1"/>
  <c r="F81" i="1"/>
  <c r="M81" i="23"/>
  <c r="E81" i="1"/>
  <c r="L81" i="23"/>
  <c r="D81" i="1"/>
  <c r="K81" i="23"/>
  <c r="C81" i="1"/>
  <c r="F80" i="1"/>
  <c r="M80" i="23"/>
  <c r="E80" i="1"/>
  <c r="L80" i="23"/>
  <c r="D80" i="1"/>
  <c r="K80" i="23"/>
  <c r="C80" i="1"/>
  <c r="F79" i="1"/>
  <c r="M79" i="23"/>
  <c r="E79" i="1"/>
  <c r="L79" i="23"/>
  <c r="D79" i="1"/>
  <c r="K79" i="23"/>
  <c r="C79" i="1"/>
  <c r="F78" i="1"/>
  <c r="M78" i="23"/>
  <c r="E78" i="1"/>
  <c r="L78" i="23"/>
  <c r="D78" i="1"/>
  <c r="K78" i="23"/>
  <c r="C78" i="1"/>
  <c r="F77" i="1"/>
  <c r="M77" i="23"/>
  <c r="E77" i="1"/>
  <c r="L77" i="23"/>
  <c r="D77" i="1"/>
  <c r="K77" i="23"/>
  <c r="C77" i="1"/>
  <c r="F76" i="1"/>
  <c r="M76" i="23"/>
  <c r="E76" i="1"/>
  <c r="L76" i="23"/>
  <c r="D76" i="1"/>
  <c r="K76" i="23"/>
  <c r="C76" i="1"/>
  <c r="F75" i="1"/>
  <c r="M75" i="23"/>
  <c r="E75" i="1"/>
  <c r="L75" i="23"/>
  <c r="D75" i="1"/>
  <c r="K75" i="23"/>
  <c r="C75" i="1"/>
  <c r="F74" i="1"/>
  <c r="M74" i="23"/>
  <c r="E74" i="1"/>
  <c r="L74" i="23"/>
  <c r="D74" i="1"/>
  <c r="K74" i="23"/>
  <c r="C74" i="1"/>
  <c r="F73" i="1"/>
  <c r="M73" i="23"/>
  <c r="E73" i="1"/>
  <c r="L73" i="23"/>
  <c r="D73" i="1"/>
  <c r="K73" i="23"/>
  <c r="C73" i="1"/>
  <c r="F72" i="1"/>
  <c r="M72" i="23"/>
  <c r="E72" i="1"/>
  <c r="L72" i="23"/>
  <c r="D72" i="1"/>
  <c r="K72" i="23"/>
  <c r="C72" i="1"/>
  <c r="F71" i="1"/>
  <c r="M71" i="23"/>
  <c r="E71" i="1"/>
  <c r="L71" i="23"/>
  <c r="D71" i="1"/>
  <c r="K71" i="23"/>
  <c r="C71" i="1"/>
  <c r="F70" i="1"/>
  <c r="M70" i="23"/>
  <c r="E70" i="1"/>
  <c r="L70" i="23"/>
  <c r="D70" i="1"/>
  <c r="K70" i="23"/>
  <c r="C70" i="1"/>
  <c r="F69" i="1"/>
  <c r="M69" i="23"/>
  <c r="E69" i="1"/>
  <c r="L69" i="23"/>
  <c r="D69" i="1"/>
  <c r="K69" i="23"/>
  <c r="C69" i="1"/>
  <c r="F68" i="1"/>
  <c r="M68" i="23"/>
  <c r="E68" i="1"/>
  <c r="L68" i="23"/>
  <c r="D68" i="1"/>
  <c r="K68" i="23"/>
  <c r="C68" i="1"/>
  <c r="F67" i="1"/>
  <c r="M67" i="23"/>
  <c r="E67" i="1"/>
  <c r="L67" i="23"/>
  <c r="D67" i="1"/>
  <c r="K67" i="23"/>
  <c r="C67" i="1"/>
  <c r="F66" i="1"/>
  <c r="M66" i="23"/>
  <c r="E66" i="1"/>
  <c r="L66" i="23"/>
  <c r="D66" i="1"/>
  <c r="K66" i="23"/>
  <c r="C66" i="1"/>
  <c r="F65" i="1"/>
  <c r="M65" i="23"/>
  <c r="E65" i="1"/>
  <c r="L65" i="23"/>
  <c r="D65" i="1"/>
  <c r="K65" i="23"/>
  <c r="C65" i="1"/>
  <c r="F64" i="1"/>
  <c r="M64" i="23"/>
  <c r="E64" i="1"/>
  <c r="L64" i="23"/>
  <c r="D64" i="1"/>
  <c r="K64" i="23"/>
  <c r="C64" i="1"/>
  <c r="F63" i="1"/>
  <c r="M63" i="23"/>
  <c r="E63" i="1"/>
  <c r="L63" i="23"/>
  <c r="D63" i="1"/>
  <c r="K63" i="23"/>
  <c r="C63" i="1"/>
  <c r="F62" i="1"/>
  <c r="M62" i="23"/>
  <c r="E62" i="1"/>
  <c r="L62" i="23"/>
  <c r="D62" i="1"/>
  <c r="K62" i="23"/>
  <c r="C62" i="1"/>
  <c r="F61" i="1"/>
  <c r="M61" i="23"/>
  <c r="E61" i="1"/>
  <c r="L61" i="23"/>
  <c r="D61" i="1"/>
  <c r="K61" i="23"/>
  <c r="C61" i="1"/>
  <c r="F60" i="1"/>
  <c r="M60" i="23"/>
  <c r="E60" i="1"/>
  <c r="L60" i="23"/>
  <c r="D60" i="1"/>
  <c r="K60" i="23"/>
  <c r="C60" i="1"/>
  <c r="F59" i="1"/>
  <c r="M59" i="23"/>
  <c r="E59" i="1"/>
  <c r="L59" i="23"/>
  <c r="D59" i="1"/>
  <c r="K59" i="23"/>
  <c r="C59" i="1"/>
  <c r="F58" i="1"/>
  <c r="M58" i="23"/>
  <c r="E58" i="1"/>
  <c r="L58" i="23"/>
  <c r="D58" i="1"/>
  <c r="K58" i="23"/>
  <c r="C58" i="1"/>
  <c r="F57" i="1"/>
  <c r="M57" i="23"/>
  <c r="E57" i="1"/>
  <c r="L57" i="23"/>
  <c r="D57" i="1"/>
  <c r="K57" i="23"/>
  <c r="C57" i="1"/>
  <c r="F56" i="1"/>
  <c r="M56" i="23"/>
  <c r="E56" i="1"/>
  <c r="L56" i="23"/>
  <c r="D56" i="1"/>
  <c r="K56" i="23"/>
  <c r="C56" i="1"/>
  <c r="F55" i="1"/>
  <c r="M55" i="23"/>
  <c r="E55" i="1"/>
  <c r="L55" i="23"/>
  <c r="D55" i="1"/>
  <c r="K55" i="23"/>
  <c r="C55" i="1"/>
  <c r="F54" i="1"/>
  <c r="M54" i="23"/>
  <c r="E54" i="1"/>
  <c r="L54" i="23"/>
  <c r="D54" i="1"/>
  <c r="K54" i="23"/>
  <c r="C54" i="1"/>
  <c r="F53" i="1"/>
  <c r="M53" i="23"/>
  <c r="E53" i="1"/>
  <c r="L53" i="23"/>
  <c r="D53" i="1"/>
  <c r="K53" i="23"/>
  <c r="C53" i="1"/>
  <c r="F52" i="1"/>
  <c r="M52" i="23"/>
  <c r="E52" i="1"/>
  <c r="L52" i="23"/>
  <c r="D52" i="1"/>
  <c r="K52" i="23"/>
  <c r="C52" i="1"/>
  <c r="F51" i="1"/>
  <c r="M51" i="23"/>
  <c r="E51" i="1"/>
  <c r="L51" i="23"/>
  <c r="D51" i="1"/>
  <c r="K51" i="23"/>
  <c r="C51" i="1"/>
  <c r="F50" i="1"/>
  <c r="M50" i="23"/>
  <c r="E50" i="1"/>
  <c r="L50" i="23"/>
  <c r="D50" i="1"/>
  <c r="K50" i="23"/>
  <c r="C50" i="1"/>
  <c r="F49" i="1"/>
  <c r="M49" i="23"/>
  <c r="E49" i="1"/>
  <c r="L49" i="23"/>
  <c r="D49" i="1"/>
  <c r="K49" i="23"/>
  <c r="C49" i="1"/>
  <c r="F48" i="1"/>
  <c r="M48" i="23"/>
  <c r="E48" i="1"/>
  <c r="L48" i="23"/>
  <c r="D48" i="1"/>
  <c r="K48" i="23"/>
  <c r="C48" i="1"/>
  <c r="F47" i="1"/>
  <c r="M47" i="23"/>
  <c r="E47" i="1"/>
  <c r="L47" i="23"/>
  <c r="D47" i="1"/>
  <c r="K47" i="23"/>
  <c r="C47" i="1"/>
  <c r="F46" i="1"/>
  <c r="M46" i="23"/>
  <c r="E46" i="1"/>
  <c r="L46" i="23"/>
  <c r="D46" i="1"/>
  <c r="K46" i="23"/>
  <c r="C46" i="1"/>
  <c r="F45" i="1"/>
  <c r="M45" i="23"/>
  <c r="E45" i="1"/>
  <c r="L45" i="23"/>
  <c r="D45" i="1"/>
  <c r="K45" i="23"/>
  <c r="C45" i="1"/>
  <c r="F44" i="1"/>
  <c r="M44" i="23"/>
  <c r="E44" i="1"/>
  <c r="L44" i="23"/>
  <c r="D44" i="1"/>
  <c r="K44" i="23"/>
  <c r="C44" i="1"/>
  <c r="F43" i="1"/>
  <c r="M43" i="23"/>
  <c r="E43" i="1"/>
  <c r="L43" i="23"/>
  <c r="D43" i="1"/>
  <c r="K43" i="23"/>
  <c r="C43" i="1"/>
  <c r="F42" i="1"/>
  <c r="M42" i="23"/>
  <c r="E42" i="1"/>
  <c r="L42" i="23"/>
  <c r="D42" i="1"/>
  <c r="K42" i="23"/>
  <c r="C42" i="1"/>
  <c r="F41" i="1"/>
  <c r="M41" i="23"/>
  <c r="E41" i="1"/>
  <c r="L41" i="23"/>
  <c r="D41" i="1"/>
  <c r="K41" i="23"/>
  <c r="C41" i="1"/>
  <c r="F40" i="1"/>
  <c r="M40" i="23"/>
  <c r="E40" i="1"/>
  <c r="L40" i="23"/>
  <c r="D40" i="1"/>
  <c r="K40" i="23"/>
  <c r="C40" i="1"/>
  <c r="F39" i="1"/>
  <c r="M39" i="23"/>
  <c r="E39" i="1"/>
  <c r="L39" i="23"/>
  <c r="D39" i="1"/>
  <c r="K39" i="23"/>
  <c r="C39" i="1"/>
  <c r="F38" i="1"/>
  <c r="M38" i="23"/>
  <c r="E38" i="1"/>
  <c r="L38" i="23"/>
  <c r="D38" i="1"/>
  <c r="K38" i="23"/>
  <c r="C38" i="1"/>
  <c r="F37" i="1"/>
  <c r="M37" i="23"/>
  <c r="E37" i="1"/>
  <c r="L37" i="23"/>
  <c r="D37" i="1"/>
  <c r="K37" i="23"/>
  <c r="C37" i="1"/>
  <c r="F36" i="1"/>
  <c r="M36" i="23"/>
  <c r="E36" i="1"/>
  <c r="L36" i="23"/>
  <c r="D36" i="1"/>
  <c r="K36" i="23"/>
  <c r="C36" i="1"/>
  <c r="F35" i="1"/>
  <c r="M35" i="23"/>
  <c r="E35" i="1"/>
  <c r="L35" i="23"/>
  <c r="D35" i="1"/>
  <c r="K35" i="23"/>
  <c r="C35" i="1"/>
  <c r="F34" i="1"/>
  <c r="M34" i="23"/>
  <c r="E34" i="1"/>
  <c r="L34" i="23"/>
  <c r="D34" i="1"/>
  <c r="K34" i="23"/>
  <c r="C34" i="1"/>
  <c r="F33" i="1"/>
  <c r="M33" i="23"/>
  <c r="E33" i="1"/>
  <c r="L33" i="23"/>
  <c r="D33" i="1"/>
  <c r="K33" i="23"/>
  <c r="C33" i="1"/>
  <c r="F32" i="1"/>
  <c r="M32" i="23"/>
  <c r="E32" i="1"/>
  <c r="L32" i="23"/>
  <c r="D32" i="1"/>
  <c r="K32" i="23"/>
  <c r="C32" i="1"/>
  <c r="F31" i="1"/>
  <c r="M31" i="23"/>
  <c r="E31" i="1"/>
  <c r="L31" i="23"/>
  <c r="D31" i="1"/>
  <c r="K31" i="23"/>
  <c r="C31" i="1"/>
  <c r="F30" i="1"/>
  <c r="M30" i="23"/>
  <c r="E30" i="1"/>
  <c r="L30" i="23"/>
  <c r="D30" i="1"/>
  <c r="K30" i="23"/>
  <c r="C30" i="1"/>
  <c r="F29" i="1"/>
  <c r="M29" i="23"/>
  <c r="E29" i="1"/>
  <c r="L29" i="23"/>
  <c r="D29" i="1"/>
  <c r="K29" i="23"/>
  <c r="C29" i="1"/>
  <c r="F28" i="1"/>
  <c r="M28" i="23"/>
  <c r="E28" i="1"/>
  <c r="L28" i="23"/>
  <c r="D28" i="1"/>
  <c r="K28" i="23"/>
  <c r="C28" i="1"/>
  <c r="F27" i="1"/>
  <c r="M27" i="23"/>
  <c r="E27" i="1"/>
  <c r="L27" i="23"/>
  <c r="D27" i="1"/>
  <c r="K27" i="23"/>
  <c r="C27" i="1"/>
  <c r="F26" i="1"/>
  <c r="M26" i="23"/>
  <c r="E26" i="1"/>
  <c r="L26" i="23"/>
  <c r="D26" i="1"/>
  <c r="K26" i="23"/>
  <c r="C26" i="1"/>
  <c r="F25" i="1"/>
  <c r="M25" i="23"/>
  <c r="E25" i="1"/>
  <c r="L25" i="23"/>
  <c r="D25" i="1"/>
  <c r="K25" i="23"/>
  <c r="C25" i="1"/>
  <c r="F24" i="1"/>
  <c r="M24" i="23"/>
  <c r="E24" i="1"/>
  <c r="L24" i="23"/>
  <c r="D24" i="1"/>
  <c r="K24" i="23"/>
  <c r="C24" i="1"/>
  <c r="F23" i="1"/>
  <c r="M23" i="23"/>
  <c r="E23" i="1"/>
  <c r="L23" i="23"/>
  <c r="D23" i="1"/>
  <c r="K23" i="23"/>
  <c r="C23" i="1"/>
  <c r="F22" i="1"/>
  <c r="M22" i="23"/>
  <c r="E22" i="1"/>
  <c r="L22" i="23"/>
  <c r="D22" i="1"/>
  <c r="K22" i="23"/>
  <c r="C22" i="1"/>
  <c r="F21" i="1"/>
  <c r="M21" i="23"/>
  <c r="E21" i="1"/>
  <c r="L21" i="23"/>
  <c r="D21" i="1"/>
  <c r="K21" i="23"/>
  <c r="C21" i="1"/>
  <c r="F20" i="1"/>
  <c r="M20" i="23"/>
  <c r="E20" i="1"/>
  <c r="L20" i="23"/>
  <c r="D20" i="1"/>
  <c r="K20" i="23"/>
  <c r="C20" i="1"/>
  <c r="F19" i="1"/>
  <c r="M19" i="23"/>
  <c r="E19" i="1"/>
  <c r="L19" i="23"/>
  <c r="D19" i="1"/>
  <c r="K19" i="23"/>
  <c r="C19" i="1"/>
  <c r="F18" i="1"/>
  <c r="M18" i="23"/>
  <c r="E18" i="1"/>
  <c r="L18" i="23"/>
  <c r="D18" i="1"/>
  <c r="K18" i="23"/>
  <c r="C18" i="1"/>
  <c r="F17" i="1"/>
  <c r="M17" i="23"/>
  <c r="E17" i="1"/>
  <c r="L17" i="23"/>
  <c r="D17" i="1"/>
  <c r="K17" i="23"/>
  <c r="C17" i="1"/>
  <c r="F16" i="1"/>
  <c r="M16" i="23"/>
  <c r="E16" i="1"/>
  <c r="L16" i="23"/>
  <c r="D16" i="1"/>
  <c r="K16" i="23"/>
  <c r="C16" i="1"/>
  <c r="F15" i="1"/>
  <c r="M15" i="23"/>
  <c r="E15" i="1"/>
  <c r="L15" i="23"/>
  <c r="D15" i="1"/>
  <c r="K15" i="23"/>
  <c r="C15" i="1"/>
  <c r="F14" i="1"/>
  <c r="M14" i="23"/>
  <c r="E14" i="1"/>
  <c r="L14" i="23"/>
  <c r="D14" i="1"/>
  <c r="K14" i="23"/>
  <c r="C14" i="1"/>
  <c r="F13" i="1"/>
  <c r="M13" i="23"/>
  <c r="E13" i="1"/>
  <c r="L13" i="23"/>
  <c r="D13" i="1"/>
  <c r="K13" i="23"/>
  <c r="C13" i="1"/>
  <c r="F12" i="1"/>
  <c r="M12" i="23"/>
  <c r="E12" i="1"/>
  <c r="L12" i="23"/>
  <c r="D12" i="1"/>
  <c r="K12" i="23"/>
  <c r="C12" i="1"/>
  <c r="F11" i="1"/>
  <c r="M11" i="23"/>
  <c r="E11" i="1"/>
  <c r="L11" i="23"/>
  <c r="D11" i="1"/>
  <c r="K11" i="23"/>
  <c r="C11" i="1"/>
  <c r="F10" i="1"/>
  <c r="M10" i="23"/>
  <c r="E10" i="1"/>
  <c r="L10" i="23"/>
  <c r="D10" i="1"/>
  <c r="K10" i="23"/>
  <c r="C10" i="1"/>
  <c r="F9" i="1"/>
  <c r="M9" i="23"/>
  <c r="E9" i="1"/>
  <c r="L9" i="23"/>
  <c r="D9" i="1"/>
  <c r="K9" i="23"/>
  <c r="C9" i="1"/>
  <c r="X238" i="21"/>
  <c r="X207" i="21"/>
  <c r="X206" i="21"/>
  <c r="X205" i="21"/>
  <c r="X204" i="21"/>
  <c r="X203" i="21"/>
  <c r="X202" i="21"/>
  <c r="X201" i="21"/>
  <c r="X200" i="21"/>
  <c r="X199" i="21"/>
  <c r="X198" i="21"/>
  <c r="X197" i="21"/>
  <c r="X196" i="21"/>
  <c r="X195" i="21"/>
  <c r="X194" i="21"/>
  <c r="X193" i="21"/>
  <c r="X192" i="21"/>
  <c r="X191" i="21"/>
  <c r="X189" i="21"/>
  <c r="X185" i="21"/>
  <c r="X174" i="21"/>
  <c r="X167" i="21"/>
  <c r="X166" i="21"/>
  <c r="X165" i="21"/>
  <c r="X163" i="21"/>
  <c r="X162" i="21"/>
  <c r="X160" i="21"/>
  <c r="X159" i="21"/>
  <c r="X158" i="21"/>
  <c r="X154" i="21"/>
  <c r="X148" i="21"/>
  <c r="X147" i="21"/>
  <c r="X130" i="21"/>
  <c r="X121" i="21"/>
  <c r="X118" i="21"/>
  <c r="X116" i="21"/>
  <c r="X107" i="21"/>
  <c r="X100" i="21"/>
  <c r="X99" i="21"/>
  <c r="X98" i="21"/>
  <c r="X97" i="21"/>
  <c r="X96" i="21"/>
  <c r="X95" i="21"/>
  <c r="X89" i="21"/>
  <c r="X75" i="21"/>
  <c r="X74" i="21"/>
  <c r="X73" i="21"/>
  <c r="X72" i="21"/>
  <c r="X61" i="21"/>
  <c r="X60" i="21"/>
  <c r="X59" i="21"/>
  <c r="X58" i="21"/>
  <c r="X57" i="21"/>
  <c r="X56" i="21"/>
  <c r="X55" i="21"/>
  <c r="X54" i="21"/>
  <c r="X53" i="21"/>
  <c r="X47" i="21"/>
  <c r="X39" i="21"/>
  <c r="X35" i="21"/>
  <c r="X34" i="21"/>
  <c r="X33" i="21"/>
  <c r="X6" i="21"/>
  <c r="X4" i="21"/>
  <c r="V246" i="21"/>
  <c r="T246" i="21"/>
  <c r="N246" i="21"/>
  <c r="M246" i="21"/>
  <c r="H246" i="21"/>
  <c r="F246" i="21"/>
  <c r="C246" i="21"/>
  <c r="E253" i="23"/>
  <c r="U189" i="1"/>
  <c r="U188" i="1"/>
  <c r="U187" i="1"/>
  <c r="U186" i="1"/>
  <c r="U185" i="1"/>
  <c r="U184" i="1"/>
  <c r="U183" i="1"/>
  <c r="U182" i="1"/>
  <c r="U181" i="1"/>
  <c r="U180" i="1"/>
  <c r="U179" i="1"/>
  <c r="U178" i="1"/>
  <c r="U177" i="1"/>
  <c r="U176" i="1"/>
  <c r="U175" i="1"/>
  <c r="U174" i="1"/>
  <c r="U173" i="1"/>
  <c r="U172" i="1"/>
  <c r="U171" i="1"/>
  <c r="U170" i="1"/>
  <c r="U169"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alcChain>
</file>

<file path=xl/sharedStrings.xml><?xml version="1.0" encoding="utf-8"?>
<sst xmlns="http://schemas.openxmlformats.org/spreadsheetml/2006/main" count="1877" uniqueCount="687">
  <si>
    <t xml:space="preserve">EDUCATION                                                                                                                              </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</si>
  <si>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</si>
  <si>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</si>
  <si>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</si>
  <si>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</si>
  <si>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</si>
  <si>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</si>
  <si>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</si>
  <si>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</si>
  <si>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</si>
  <si>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</si>
  <si>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</si>
  <si>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</si>
  <si>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</si>
  <si>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</si>
  <si>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</si>
  <si>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</si>
  <si>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</si>
  <si>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</si>
  <si>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</si>
  <si>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</si>
  <si>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</si>
  <si>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</si>
  <si>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</si>
  <si>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</si>
  <si>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</si>
  <si>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</si>
  <si>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</si>
  <si>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</si>
  <si>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</si>
  <si>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</si>
  <si>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</si>
  <si>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</si>
  <si>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</si>
  <si>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</si>
  <si>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</si>
  <si>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</si>
  <si>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</si>
  <si>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</si>
  <si>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</si>
  <si>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</si>
  <si>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</si>
  <si>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</si>
  <si>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</si>
  <si>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</si>
  <si>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</si>
  <si>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</si>
  <si>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</si>
  <si>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</si>
  <si>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</si>
  <si>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</si>
  <si>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</si>
  <si>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</si>
  <si>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</si>
  <si>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</si>
  <si>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</si>
  <si>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</si>
  <si>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</si>
  <si>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</si>
  <si>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</si>
  <si>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</si>
  <si>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</si>
  <si>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</si>
  <si>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</si>
  <si>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</si>
  <si>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</si>
  <si>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</si>
  <si>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</si>
  <si>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</si>
  <si>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</si>
  <si>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</si>
  <si>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</si>
  <si>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</si>
  <si>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</si>
  <si>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</si>
  <si>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</si>
  <si>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</si>
  <si>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</si>
  <si>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</si>
  <si>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</si>
  <si>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</si>
  <si>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</si>
  <si>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</si>
  <si>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</si>
  <si>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</si>
  <si>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</si>
  <si>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</si>
  <si>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</si>
  <si>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</si>
  <si>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</si>
  <si>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</si>
  <si>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</si>
  <si>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</si>
  <si>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</si>
  <si>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</si>
  <si>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</si>
  <si>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</si>
  <si>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</si>
  <si>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</si>
  <si>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</si>
  <si>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</si>
  <si>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</si>
  <si>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</si>
  <si>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</si>
  <si>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</si>
  <si>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</si>
  <si>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</si>
  <si>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</si>
  <si>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</si>
  <si>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</si>
  <si>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</si>
  <si>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</si>
  <si>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</si>
  <si>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</si>
  <si>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</si>
  <si>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</si>
  <si>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</si>
  <si>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</si>
  <si>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</si>
  <si>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</si>
  <si>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</si>
  <si>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</si>
  <si>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</si>
  <si>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</si>
  <si>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</si>
  <si>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</si>
  <si>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</si>
  <si>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</si>
  <si>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</si>
  <si>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</si>
  <si>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</si>
  <si>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</si>
  <si>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</si>
  <si>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</si>
  <si>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</si>
  <si>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</si>
  <si>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</si>
  <si>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</si>
  <si>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</si>
  <si>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</si>
  <si>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</si>
  <si>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</si>
  <si>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</si>
  <si>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</si>
  <si>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</si>
  <si>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</si>
  <si>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</si>
  <si>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</si>
  <si>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</si>
  <si>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</si>
  <si>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</si>
  <si>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</si>
  <si>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</si>
  <si>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</si>
  <si>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</si>
  <si>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</si>
  <si>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</si>
  <si>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</si>
  <si>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</si>
  <si>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</si>
  <si>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 xml:space="preserve">GEORGIA </t>
  </si>
  <si>
    <t>Total Dollars</t>
  </si>
  <si>
    <t>Federal</t>
  </si>
  <si>
    <t>State</t>
  </si>
  <si>
    <t>Local</t>
  </si>
  <si>
    <t>General Fund Revenue per FTE (Dollars)</t>
  </si>
  <si>
    <t>Instruction</t>
  </si>
  <si>
    <t>Pupil Services</t>
  </si>
  <si>
    <t>General Administration</t>
  </si>
  <si>
    <t>School Administration</t>
  </si>
  <si>
    <t>Transportation</t>
  </si>
  <si>
    <t>Maintenance and Operations</t>
  </si>
  <si>
    <t>Total</t>
  </si>
  <si>
    <t>Rank of Total</t>
  </si>
  <si>
    <t>Percent</t>
  </si>
  <si>
    <t>K-12 Total Revenues</t>
  </si>
  <si>
    <t>K-12 Total Expenditures</t>
  </si>
  <si>
    <t>General Fund Expenditures per FTE (Dollars)</t>
  </si>
  <si>
    <t>Georgia Department of Education</t>
  </si>
  <si>
    <t>Appling County</t>
  </si>
  <si>
    <t>Atkinson County</t>
  </si>
  <si>
    <t>Bacon County</t>
  </si>
  <si>
    <t>Baker County</t>
  </si>
  <si>
    <t>Baldwin County</t>
  </si>
  <si>
    <t>Banks County</t>
  </si>
  <si>
    <t>Barrow County</t>
  </si>
  <si>
    <t>Bartow County</t>
  </si>
  <si>
    <t>Ben Hill County</t>
  </si>
  <si>
    <t>Berrien County</t>
  </si>
  <si>
    <t>Bibb County</t>
  </si>
  <si>
    <t>Bleckley County</t>
  </si>
  <si>
    <t>Brantley County</t>
  </si>
  <si>
    <t>Brooks County</t>
  </si>
  <si>
    <t>Bryan County</t>
  </si>
  <si>
    <t>Bulloch County</t>
  </si>
  <si>
    <t>Burke County</t>
  </si>
  <si>
    <t>Butts County</t>
  </si>
  <si>
    <t>Calhoun County</t>
  </si>
  <si>
    <t>Camden County</t>
  </si>
  <si>
    <t>Candler County</t>
  </si>
  <si>
    <t>Carroll County</t>
  </si>
  <si>
    <t>Catoosa County</t>
  </si>
  <si>
    <t>Charlton County</t>
  </si>
  <si>
    <t>Chatham County</t>
  </si>
  <si>
    <t>Chattahoochee County</t>
  </si>
  <si>
    <t>Chattooga County</t>
  </si>
  <si>
    <t>Cherokee County</t>
  </si>
  <si>
    <t>Clarke County</t>
  </si>
  <si>
    <t>Clay County</t>
  </si>
  <si>
    <t>Clayton County</t>
  </si>
  <si>
    <t>Clinch County</t>
  </si>
  <si>
    <t>Cobb County</t>
  </si>
  <si>
    <t>Coffee County</t>
  </si>
  <si>
    <t>Colquitt County</t>
  </si>
  <si>
    <t>Columbia County</t>
  </si>
  <si>
    <t>Cook County</t>
  </si>
  <si>
    <t>Coweta County</t>
  </si>
  <si>
    <t>Crawford County</t>
  </si>
  <si>
    <t>Crisp County</t>
  </si>
  <si>
    <t>Dade County</t>
  </si>
  <si>
    <t>Dawson County</t>
  </si>
  <si>
    <t>Decatur County</t>
  </si>
  <si>
    <t>DeKalb County</t>
  </si>
  <si>
    <t>Dodge County</t>
  </si>
  <si>
    <t>Dooly County</t>
  </si>
  <si>
    <t>Dougherty County</t>
  </si>
  <si>
    <t>Douglas County</t>
  </si>
  <si>
    <t>Early County</t>
  </si>
  <si>
    <t>Echols County</t>
  </si>
  <si>
    <t>Effingham County</t>
  </si>
  <si>
    <t>Elbert County</t>
  </si>
  <si>
    <t>Emanuel County</t>
  </si>
  <si>
    <t>Evans County</t>
  </si>
  <si>
    <t>Fannin County</t>
  </si>
  <si>
    <t>Fayette County</t>
  </si>
  <si>
    <t>Floyd County</t>
  </si>
  <si>
    <t>Forsyth County</t>
  </si>
  <si>
    <t>Franklin County</t>
  </si>
  <si>
    <t>Fulton County</t>
  </si>
  <si>
    <t>Gilmer County</t>
  </si>
  <si>
    <t>Glascock County</t>
  </si>
  <si>
    <t>Glynn County</t>
  </si>
  <si>
    <t>Gordon County</t>
  </si>
  <si>
    <t>Grady County</t>
  </si>
  <si>
    <t>Greene County</t>
  </si>
  <si>
    <t>Gwinnett County</t>
  </si>
  <si>
    <t>Habersham County</t>
  </si>
  <si>
    <t>Hall County</t>
  </si>
  <si>
    <t>Hancock County</t>
  </si>
  <si>
    <t>Haralson County</t>
  </si>
  <si>
    <t>Harris County</t>
  </si>
  <si>
    <t>Hart County</t>
  </si>
  <si>
    <t>Heard County</t>
  </si>
  <si>
    <t>Henry County</t>
  </si>
  <si>
    <t>Houston County</t>
  </si>
  <si>
    <t>Irwin County</t>
  </si>
  <si>
    <t>Jackson County</t>
  </si>
  <si>
    <t>Jasper County</t>
  </si>
  <si>
    <t>Jeff Davis County</t>
  </si>
  <si>
    <t>Jefferson County</t>
  </si>
  <si>
    <t>Jenkins County</t>
  </si>
  <si>
    <t>Johnson County</t>
  </si>
  <si>
    <t>Jones County</t>
  </si>
  <si>
    <t>Lamar County</t>
  </si>
  <si>
    <t>Lanier County</t>
  </si>
  <si>
    <t>Laurens County</t>
  </si>
  <si>
    <t>Lee County</t>
  </si>
  <si>
    <t>Liberty County</t>
  </si>
  <si>
    <t>Lincoln County</t>
  </si>
  <si>
    <t>Long County</t>
  </si>
  <si>
    <t>Lowndes County</t>
  </si>
  <si>
    <t>Lumpkin County</t>
  </si>
  <si>
    <t>Macon County</t>
  </si>
  <si>
    <t>Madison County</t>
  </si>
  <si>
    <t>Marion County</t>
  </si>
  <si>
    <t>McDuffie County</t>
  </si>
  <si>
    <t>McIntosh County</t>
  </si>
  <si>
    <t>Meriwether County</t>
  </si>
  <si>
    <t>Miller County</t>
  </si>
  <si>
    <t>Mitchell County</t>
  </si>
  <si>
    <t>Monroe County</t>
  </si>
  <si>
    <t>Montgomery County</t>
  </si>
  <si>
    <t>Morgan County</t>
  </si>
  <si>
    <t>Murray County</t>
  </si>
  <si>
    <t>Muscogee County</t>
  </si>
  <si>
    <t>Newton County</t>
  </si>
  <si>
    <t>Oconee County</t>
  </si>
  <si>
    <t>Oglethorpe County</t>
  </si>
  <si>
    <t>Paulding County</t>
  </si>
  <si>
    <t>Peach County</t>
  </si>
  <si>
    <t>Pickens County</t>
  </si>
  <si>
    <t>Pierce County</t>
  </si>
  <si>
    <t>Pike County</t>
  </si>
  <si>
    <t>Polk County</t>
  </si>
  <si>
    <t>Pulaski County</t>
  </si>
  <si>
    <t>Putnam County</t>
  </si>
  <si>
    <t>Quitman County</t>
  </si>
  <si>
    <t>Rabun County</t>
  </si>
  <si>
    <t>Randolph County</t>
  </si>
  <si>
    <t>Richmond County</t>
  </si>
  <si>
    <t>Rockdale County</t>
  </si>
  <si>
    <t>Schley County</t>
  </si>
  <si>
    <t>Screven County</t>
  </si>
  <si>
    <t>Seminole County</t>
  </si>
  <si>
    <t>Spalding County</t>
  </si>
  <si>
    <t>Stephens County</t>
  </si>
  <si>
    <t>Stewart County</t>
  </si>
  <si>
    <t>Sumter County</t>
  </si>
  <si>
    <t>Talbot County</t>
  </si>
  <si>
    <t>Taliaferro County</t>
  </si>
  <si>
    <t>Tattnall County</t>
  </si>
  <si>
    <t>Taylor County</t>
  </si>
  <si>
    <t>Telfair County</t>
  </si>
  <si>
    <t>Terrell County</t>
  </si>
  <si>
    <t>Thomas County</t>
  </si>
  <si>
    <t>Tift County</t>
  </si>
  <si>
    <t>Toombs County</t>
  </si>
  <si>
    <t>Towns County</t>
  </si>
  <si>
    <t>Treutlen County</t>
  </si>
  <si>
    <t>Troup County</t>
  </si>
  <si>
    <t>Turner County</t>
  </si>
  <si>
    <t>Twiggs County</t>
  </si>
  <si>
    <t>Union County</t>
  </si>
  <si>
    <t>Thomaston-Upson County</t>
  </si>
  <si>
    <t>Walker County</t>
  </si>
  <si>
    <t>Walton County</t>
  </si>
  <si>
    <t>Ware County</t>
  </si>
  <si>
    <t>Warren County</t>
  </si>
  <si>
    <t>Washington County</t>
  </si>
  <si>
    <t>Wayne County</t>
  </si>
  <si>
    <t>Webster County</t>
  </si>
  <si>
    <t>Wheeler County</t>
  </si>
  <si>
    <t>White County</t>
  </si>
  <si>
    <t>Whitfield County</t>
  </si>
  <si>
    <t>Wilcox County</t>
  </si>
  <si>
    <t>Wilkes County</t>
  </si>
  <si>
    <t>Wilkinson County</t>
  </si>
  <si>
    <t>Worth County</t>
  </si>
  <si>
    <t>Atlanta Public Schools</t>
  </si>
  <si>
    <t>Bremen City</t>
  </si>
  <si>
    <t>Buford City</t>
  </si>
  <si>
    <t>Calhoun City</t>
  </si>
  <si>
    <t>Carrollton City</t>
  </si>
  <si>
    <t>Cartersville City</t>
  </si>
  <si>
    <t>Chickamauga City</t>
  </si>
  <si>
    <t>Commerce City</t>
  </si>
  <si>
    <t>Dalton City</t>
  </si>
  <si>
    <t>Decatur City</t>
  </si>
  <si>
    <t>Dublin City</t>
  </si>
  <si>
    <t>Gainesville City</t>
  </si>
  <si>
    <t>Jefferson City</t>
  </si>
  <si>
    <t>Marietta City</t>
  </si>
  <si>
    <t>State Charter Schools- Mountain Education Charter High School</t>
  </si>
  <si>
    <t>State Charter Schools- Odyssey School</t>
  </si>
  <si>
    <t>State Charter Schools- Scholars Academy Charter School</t>
  </si>
  <si>
    <t>State Charter Schools- Provost Academy Georgia</t>
  </si>
  <si>
    <t>State Charter Schools- Cherokee Charter Academy</t>
  </si>
  <si>
    <t>State Charter Schools- Heritage Preparatory Academy School</t>
  </si>
  <si>
    <t>State Charter Schools- Georgia Connections Academy</t>
  </si>
  <si>
    <t>State Charter Schools- Ivy Preparatory Young Men's Leadership Academy School</t>
  </si>
  <si>
    <t>State Charter Schools- Ivy Prep Academy at Kirkwood for Girls School</t>
  </si>
  <si>
    <t>Commission Charter Schools- CCAT School</t>
  </si>
  <si>
    <t>Commission Charter Schools- Ivy Preparatory Academy School</t>
  </si>
  <si>
    <t>Commission Charter Schools- Pataula Charter Academy</t>
  </si>
  <si>
    <t>Commission Charter Schools- Fulton Leadership Academy</t>
  </si>
  <si>
    <t>Commission Charter Schools- Atlanta Heights Charter School</t>
  </si>
  <si>
    <t>Commission Charter Schools- Coweta Charter Academy</t>
  </si>
  <si>
    <t>Pelham City</t>
  </si>
  <si>
    <t>Rome City</t>
  </si>
  <si>
    <t>Social Circle City</t>
  </si>
  <si>
    <t>Thomasville City</t>
  </si>
  <si>
    <t>Trion City</t>
  </si>
  <si>
    <t>Valdosta City</t>
  </si>
  <si>
    <t>Vidalia City</t>
  </si>
  <si>
    <t>Title I</t>
  </si>
  <si>
    <t>Title II</t>
  </si>
  <si>
    <t>2100 Pupil Services</t>
  </si>
  <si>
    <t>3100 School Food Services</t>
  </si>
  <si>
    <t>4000 Facilities Acquisition and Construction Services</t>
  </si>
  <si>
    <t>ATLANTA</t>
  </si>
  <si>
    <t>BREMEN</t>
  </si>
  <si>
    <t>BUFORD</t>
  </si>
  <si>
    <t>CARROLLTON</t>
  </si>
  <si>
    <t>CARTERSVILLE</t>
  </si>
  <si>
    <t>CHICKAMAUGA</t>
  </si>
  <si>
    <t>COMMERCE</t>
  </si>
  <si>
    <t>DALTON</t>
  </si>
  <si>
    <t>DUBLIN</t>
  </si>
  <si>
    <t>GAINESVILLE</t>
  </si>
  <si>
    <t>MARIETTA</t>
  </si>
  <si>
    <t>PELHAM</t>
  </si>
  <si>
    <t>ROME</t>
  </si>
  <si>
    <t>SOCIAL CIRCLE</t>
  </si>
  <si>
    <t>THOMASVILLE</t>
  </si>
  <si>
    <t>TRION</t>
  </si>
  <si>
    <t>VALDOSTA</t>
  </si>
  <si>
    <t>VIDALIA</t>
  </si>
  <si>
    <t>Media</t>
  </si>
  <si>
    <t>Instructional Support</t>
  </si>
  <si>
    <t>West Georgia RESA</t>
  </si>
  <si>
    <t>Southwest Georgia RESA</t>
  </si>
  <si>
    <t>Pioneer RESA</t>
  </si>
  <si>
    <t>Okefenokee RESA</t>
  </si>
  <si>
    <t>Oconee RESA</t>
  </si>
  <si>
    <t>Northwest Georgia RESA</t>
  </si>
  <si>
    <t>Northeast Georgia RESA</t>
  </si>
  <si>
    <t>North Georgia RESA</t>
  </si>
  <si>
    <t>Middle Georgia RESA</t>
  </si>
  <si>
    <t>Metro RESA</t>
  </si>
  <si>
    <t>Heart of Georgia RESA</t>
  </si>
  <si>
    <t>Griffin RESA</t>
  </si>
  <si>
    <t>First District RESA</t>
  </si>
  <si>
    <t>Coastal Plains RESA</t>
  </si>
  <si>
    <t>Chattahoochee-Flint RESA</t>
  </si>
  <si>
    <t>Central Savannah River RESA</t>
  </si>
  <si>
    <t>KidsPeace</t>
  </si>
  <si>
    <t>Rank: 1 = highest.  When counties share the same rank, the next lower rank is omitted.  Because of rounded data, counties may have identical values shown, but different ranks.</t>
  </si>
  <si>
    <t>County</t>
  </si>
  <si>
    <t>Fulton</t>
  </si>
  <si>
    <t>Haralson</t>
  </si>
  <si>
    <t>Gwinnett</t>
  </si>
  <si>
    <t>Gordon</t>
  </si>
  <si>
    <t>Carroll</t>
  </si>
  <si>
    <t>Bartow</t>
  </si>
  <si>
    <t>Walker</t>
  </si>
  <si>
    <t>Jackson</t>
  </si>
  <si>
    <t>Whitfield</t>
  </si>
  <si>
    <t>DeKalb</t>
  </si>
  <si>
    <t>Laurens</t>
  </si>
  <si>
    <t>Hall</t>
  </si>
  <si>
    <t>Cobb</t>
  </si>
  <si>
    <t>Mitchell</t>
  </si>
  <si>
    <t>Floyd</t>
  </si>
  <si>
    <t>Walton</t>
  </si>
  <si>
    <t>Thomas</t>
  </si>
  <si>
    <t>Chattooga</t>
  </si>
  <si>
    <t>Lowndes</t>
  </si>
  <si>
    <t>Toombs</t>
  </si>
  <si>
    <t>Independent City System</t>
  </si>
  <si>
    <t>State Charter Schools- Graduation Achievement Center Charter High School</t>
  </si>
  <si>
    <t>State Charter Schools- Ivy Preparatory Young Men's Leadership Academy, Inc.</t>
  </si>
  <si>
    <t>State Charter Schools- Ivy Preparatory Academy, Inc</t>
  </si>
  <si>
    <t>Commission Charter Schools- Ivy Preparatory Academy At Gwinnett, Inc.</t>
  </si>
  <si>
    <t>Capital Projects</t>
  </si>
  <si>
    <t>Debt Service</t>
  </si>
  <si>
    <t>School Food Services</t>
  </si>
  <si>
    <t>System ID</t>
  </si>
  <si>
    <t>1000 Instruction</t>
  </si>
  <si>
    <t>2220 Educational Media Services</t>
  </si>
  <si>
    <t>2210 Improvement of Instructional Services</t>
  </si>
  <si>
    <t>2800 Central Services</t>
  </si>
  <si>
    <t>2900 Other Support Services</t>
  </si>
  <si>
    <t>2300 General Administration</t>
  </si>
  <si>
    <t>2500 Business Services</t>
  </si>
  <si>
    <t>2400 School Administration</t>
  </si>
  <si>
    <t>2700 Student Transportation Services</t>
  </si>
  <si>
    <t>2600 Maintenance and Operations of Plant Services</t>
  </si>
  <si>
    <t>Renovations and Capital Projects</t>
  </si>
  <si>
    <t>School Fund Services</t>
  </si>
  <si>
    <t>5100 Debt Service</t>
  </si>
  <si>
    <t>categories from report card help page</t>
  </si>
  <si>
    <t>Complete list of names and codes used in CG</t>
  </si>
  <si>
    <t>Code</t>
  </si>
  <si>
    <t>Type</t>
  </si>
  <si>
    <t>Funds Included</t>
  </si>
  <si>
    <t>General Funds</t>
  </si>
  <si>
    <t>Debt Service Funds</t>
  </si>
  <si>
    <t>300, 370</t>
  </si>
  <si>
    <t>Capital Projects Funds</t>
  </si>
  <si>
    <t>Education of Individuals with Disabilities Funds</t>
  </si>
  <si>
    <t>Vocational Education – Federally Funded</t>
  </si>
  <si>
    <t>408 – 412, 424 – 499</t>
  </si>
  <si>
    <t>All Other Special Revenues</t>
  </si>
  <si>
    <t>K-12 Lottery</t>
  </si>
  <si>
    <t>516 – 559, 580 – 598</t>
  </si>
  <si>
    <t>All Other K-12</t>
  </si>
  <si>
    <t>School Food Service</t>
  </si>
  <si>
    <t>Source of Funds</t>
  </si>
  <si>
    <t>1000 – 1995</t>
  </si>
  <si>
    <t>Total Local Revenues</t>
  </si>
  <si>
    <t>2120 – 3200</t>
  </si>
  <si>
    <t>Total State QBE Revenues</t>
  </si>
  <si>
    <t>Total State Lottery (K-12) Revenues</t>
  </si>
  <si>
    <t>3510, 3600, 3800, 3995</t>
  </si>
  <si>
    <t>Total State Other Program Revenues</t>
  </si>
  <si>
    <t>4300 – 4900</t>
  </si>
  <si>
    <t>Total Federal Revenues</t>
  </si>
  <si>
    <t>5100, 5300, 5995</t>
  </si>
  <si>
    <t>Total Other Revenues</t>
  </si>
  <si>
    <t>Explanation of Calculations of Revenues</t>
  </si>
  <si>
    <t>https://gaawards.gosa.ga.gov/analyticsRes/s_awards/images/WebHelp/Revenue___Expenditure.htm</t>
  </si>
  <si>
    <t>Georgia</t>
  </si>
  <si>
    <r>
      <rPr>
        <i/>
        <sz val="12"/>
        <rFont val="Calibri"/>
        <scheme val="minor"/>
      </rPr>
      <t xml:space="preserve">Source: </t>
    </r>
    <r>
      <rPr>
        <sz val="12"/>
        <rFont val="Calibri"/>
        <scheme val="minor"/>
      </rPr>
      <t>The Tax and Expenditure Data Center for Georgia Local Governments, https://ted.cviog.uga.edu.</t>
    </r>
  </si>
  <si>
    <r>
      <rPr>
        <i/>
        <sz val="12"/>
        <rFont val="Calibri"/>
        <scheme val="minor"/>
      </rPr>
      <t>Note:</t>
    </r>
    <r>
      <rPr>
        <sz val="12"/>
        <rFont val="Calibri"/>
        <scheme val="minor"/>
      </rPr>
      <t xml:space="preserve"> For more information: Georgia Department of Education Financial Review, http://www.gadoe.org/Finance-and-Business-Operations/Financial-Review/Pages/default.aspx, and Contents of Report Card, https://gosa.georgia.gov/contents-report-card.</t>
    </r>
  </si>
  <si>
    <t>Explanation of Calculations of Expenditures</t>
  </si>
  <si>
    <t>Capital Outlay – Exceptional Growth</t>
  </si>
  <si>
    <t>Area</t>
  </si>
  <si>
    <t>Function</t>
  </si>
  <si>
    <t>Expenditure Area</t>
  </si>
  <si>
    <t>DOE Revenue by Revenue Source</t>
  </si>
  <si>
    <t>Federal Sources</t>
  </si>
  <si>
    <t>ALL OTHER FEDERAL GRANTS</t>
  </si>
  <si>
    <t>ARRA - Impact Aid Construction Funds</t>
  </si>
  <si>
    <t>CATEGORICAL GRANTS - DIRECT FROM FEDERAL GOVERNMENT</t>
  </si>
  <si>
    <t>CHILD AND ADULT CARE FOOD PROGRAM (CACFP) FEDERAL GRANTS</t>
  </si>
  <si>
    <t>CHILD NUTRITION PROGRAM  GRANTS (FEDERAL FUNDS-BREAKFAST PROGRAM)</t>
  </si>
  <si>
    <t>CHILD NUTRITION PROGRAM SERVICE GRANTS (ALL FEDERAL FUNDS EXCEPT BREAKFAST PROGRAM)</t>
  </si>
  <si>
    <t>Emergency Impact Aid</t>
  </si>
  <si>
    <t>FEDERAL REIMBURSEMENT FOR AFTER-SCHOOL SNACKS</t>
  </si>
  <si>
    <t>IMPACT AID - MAINTENANCE AND OPERATION (PL 81-874)</t>
  </si>
  <si>
    <t>Other Federal Grants - ARRA</t>
  </si>
  <si>
    <t>OTHER FEDERAL GRANTS THROUGH GEORGIA DEPARTMENT OF EDUCATION</t>
  </si>
  <si>
    <t>Other Federal Grants Through the Georgia Department of Education - ARRA</t>
  </si>
  <si>
    <t>Revenue from federal sources not otherwise classified</t>
  </si>
  <si>
    <t>REVENUE IN LIEU OF TAXES</t>
  </si>
  <si>
    <t>REVENUES ATTRIBUTABLE TO USDA COMMODITIES</t>
  </si>
  <si>
    <t>Local Sources</t>
  </si>
  <si>
    <t>AD VALOREM TAXES</t>
  </si>
  <si>
    <t>Ad Valorem Taxes Contra Account for Tax Collection Fee</t>
  </si>
  <si>
    <t>ADULT SALES - BREAKFAST AND LUNCH PROGRAMS</t>
  </si>
  <si>
    <t>APPROPRIATION FROM CITY OR COUNTY</t>
  </si>
  <si>
    <t>Charter Commission Local Revenue</t>
  </si>
  <si>
    <t>Club Dues and Fees</t>
  </si>
  <si>
    <t>COMMUNITY SERVICE ACTIVITIES</t>
  </si>
  <si>
    <t>Concession Sales</t>
  </si>
  <si>
    <t>CONTRACTED SALES - BREAKFAST AND LUNCH PROGRAMS</t>
  </si>
  <si>
    <t>CONTRIBUTIONS FROM PRIVATE SOURCES</t>
  </si>
  <si>
    <t>COST OF SALES (Contra to account 1950)</t>
  </si>
  <si>
    <t>Donations</t>
  </si>
  <si>
    <t>FEDERAL INDIRECT COST REIMBURSEMENT</t>
  </si>
  <si>
    <t>Forest Land Protection Tax Revenue</t>
  </si>
  <si>
    <t>Fundraising/Misc. Sales</t>
  </si>
  <si>
    <t>GAIN (LOSS) ON SALE OF FIXED ASSETS (PROPRIETARY FUND TYPES ONLY)</t>
  </si>
  <si>
    <t>Gate Receipts</t>
  </si>
  <si>
    <t>Investment Income</t>
  </si>
  <si>
    <t>LOCAL OPTION SALES TAX</t>
  </si>
  <si>
    <t xml:space="preserve">Operating Revenues </t>
  </si>
  <si>
    <t>OTHER LOCAL REVENUES</t>
  </si>
  <si>
    <t xml:space="preserve">Other Sales Taxes </t>
  </si>
  <si>
    <t>OTHER TAXES</t>
  </si>
  <si>
    <t>Rental of Property</t>
  </si>
  <si>
    <t>SERVICES PROVIDED OTHER LUAs OR OTHER GOVERNMENTAL UNITS</t>
  </si>
  <si>
    <t>SPECIAL PURPOSE LOCAL OPTION SALES TAX</t>
  </si>
  <si>
    <t>STUDENT ACTIVITIES - CENTRALIZED</t>
  </si>
  <si>
    <t>STUDENT SALES - BREAKFAST AND LUNCH PROGRAMS</t>
  </si>
  <si>
    <t>Student Sales - Breakfast Programs</t>
  </si>
  <si>
    <t>Student Sales - Snack Programs</t>
  </si>
  <si>
    <t>Student Sales - Special Milk</t>
  </si>
  <si>
    <t>STUDENT SUPPLY FEES</t>
  </si>
  <si>
    <t>SUMMER SCHOOL TUITION</t>
  </si>
  <si>
    <t>SUPPLEMENTAL SALES - BREAKFAST AND LUNCH PROGRAMS</t>
  </si>
  <si>
    <t>Textbook Sales</t>
  </si>
  <si>
    <t>Title Ad Valorem Tax - replacement of the Birthday Tax on Vehicles</t>
  </si>
  <si>
    <t>Transportation Fees</t>
  </si>
  <si>
    <t>TUITION FROM INDIVIDUALS</t>
  </si>
  <si>
    <t>TUITION FROM LUAs OUTSIDE GEORGIA</t>
  </si>
  <si>
    <t>TUITION FROM OTHER GEORGIA LUAs</t>
  </si>
  <si>
    <t>TUITION FROM OTHER SOURCES</t>
  </si>
  <si>
    <t>Other Financing Sources</t>
  </si>
  <si>
    <t>Accrued Interest on Issuance of Bonds</t>
  </si>
  <si>
    <t>Capital Lease Proceeds</t>
  </si>
  <si>
    <t>Issuance of Bonds</t>
  </si>
  <si>
    <t>Local Charter Revenue Received From School District</t>
  </si>
  <si>
    <t>OPERATING TRANSFERS FROM OTHER FUNDS</t>
  </si>
  <si>
    <t>Other Long Term Debt Proceeds</t>
  </si>
  <si>
    <t>OTHER SOURCE</t>
  </si>
  <si>
    <t>Premium or Discount on Issuance of Bonds</t>
  </si>
  <si>
    <t>SALE OR COMPENSATION FOR LOSS OF FIXED ASSETS</t>
  </si>
  <si>
    <t>Other Items</t>
  </si>
  <si>
    <t>Amortization of Premium on Issuance of Bonds</t>
  </si>
  <si>
    <t>Capital Contributions</t>
  </si>
  <si>
    <t>Extraordinary Items</t>
  </si>
  <si>
    <t>Special Items</t>
  </si>
  <si>
    <t>Other Source Codes</t>
  </si>
  <si>
    <t>Revenue Source 0</t>
  </si>
  <si>
    <t>Revenue Source 10</t>
  </si>
  <si>
    <t>Revenue Source 100</t>
  </si>
  <si>
    <t>Revenue Source 11</t>
  </si>
  <si>
    <t>Revenue Source 200</t>
  </si>
  <si>
    <t>State Sources</t>
  </si>
  <si>
    <t>CAPITAL OUTLAY GRANTS</t>
  </si>
  <si>
    <t>EQUALIZATION (PARITY)</t>
  </si>
  <si>
    <t>FUNDS FROM OTHER STATE AGENCIES</t>
  </si>
  <si>
    <t>GRANTS FROM K-12 LOTTERY</t>
  </si>
  <si>
    <t>GRANTS FROM PRE-K LOTTERY</t>
  </si>
  <si>
    <t>MID-TERM ADJUSTMENT (OPERATING COSTS)</t>
  </si>
  <si>
    <t>MID-TERM ADJUSTMENT (SALARY)</t>
  </si>
  <si>
    <t>On Behalf Payments - Health Insurance</t>
  </si>
  <si>
    <t>On Behalf Payments - Public School Employees Retirement</t>
  </si>
  <si>
    <t>On Behalf Payments - Teachers Retirement</t>
  </si>
  <si>
    <t>OTHER GRANTS FROM GEORGIA DEPARTMENT OF EDUCATION</t>
  </si>
  <si>
    <t>QBE ALLOTMENT (OPERATING COSTS)</t>
  </si>
  <si>
    <t>QBE CONTRA ACCOUNT (DEBIT)</t>
  </si>
  <si>
    <t>QBE Contra Account - Austerity Reduction</t>
  </si>
  <si>
    <t>SCHOOL NUTRITION SERVICE GRANTS (STATE FUNDS ONLY)</t>
  </si>
  <si>
    <t>TOTAL QUALITY BASIC EDUCATION FORMULA EARNINGS (STATE AND LOCAL FUNDS)</t>
  </si>
  <si>
    <t>TOTAL STATE CATEGORICAL GRANTS</t>
  </si>
  <si>
    <t>Atlanta Area School for the Deaf</t>
  </si>
  <si>
    <t>Audit System</t>
  </si>
  <si>
    <t>CCAT</t>
  </si>
  <si>
    <t>Central Office</t>
  </si>
  <si>
    <t>Commission Charter Schools- Heron Bay Academy School</t>
  </si>
  <si>
    <t>Commission Charter Schools- Museum School Avondale Estates</t>
  </si>
  <si>
    <t>Commission Charter Schools- Peachtree Hope Charter School</t>
  </si>
  <si>
    <t>Department of Corrections</t>
  </si>
  <si>
    <t>Department of Human Resources</t>
  </si>
  <si>
    <t>Department of Juvenile Justice</t>
  </si>
  <si>
    <t>Department of Labor</t>
  </si>
  <si>
    <t>Georgia Academy for the Blind</t>
  </si>
  <si>
    <t>Georgia Connections Academy Facility</t>
  </si>
  <si>
    <t>Georgia Facility for the Deaf</t>
  </si>
  <si>
    <t>Georgia School for the Deaf</t>
  </si>
  <si>
    <t>Georgia Virtual School</t>
  </si>
  <si>
    <t>Heron Bay Charter School Phase I Facility</t>
  </si>
  <si>
    <t>Ivy Preparatory  and Tech Corner State Charter Facilities</t>
  </si>
  <si>
    <t>Mountain Education Center</t>
  </si>
  <si>
    <t>Odyssey</t>
  </si>
  <si>
    <t>Old Fulton Leadership Academy Facility</t>
  </si>
  <si>
    <t>Scholars Academy</t>
  </si>
  <si>
    <t>State Charter Schools - Provost Academy Georgia Augusta Ed Center Facility</t>
  </si>
  <si>
    <t>State Charter Schools - Provost Academy Georgia Macon Ed Center Facility</t>
  </si>
  <si>
    <t>State Charter Schools - Provost Academy Georgia MJ Ed Center Facility</t>
  </si>
  <si>
    <t>State Charter Schools- Georgia Cyber Academy</t>
  </si>
  <si>
    <t>State Charter Schools- Old Scholars Academy Charter School</t>
  </si>
  <si>
    <t>State Charter Schools- Scholars Academy School</t>
  </si>
  <si>
    <t>State Charter Schools- Utopian Academy for the Arts Charter School</t>
  </si>
  <si>
    <t>State Schools</t>
  </si>
  <si>
    <t>DOE Expenditure by Function</t>
  </si>
  <si>
    <t>COMMUNITY SERVICES OPERATIONS</t>
  </si>
  <si>
    <t>DEBT SERVICE</t>
  </si>
  <si>
    <t>EDUCATIONAL MEDIA SERVICES</t>
  </si>
  <si>
    <t>ENTERPRISE OPERATIONS</t>
  </si>
  <si>
    <t>FACILITIES ACQUISITION AND CONSTRUCTION SERVICES</t>
  </si>
  <si>
    <t>FEDERAL GRANT ADMINISTRATION</t>
  </si>
  <si>
    <t>GENERAL ADMINISTRATION</t>
  </si>
  <si>
    <t>IMPROVEMENT OF INSTRUCTIONAL SERVICES</t>
  </si>
  <si>
    <t>INSTRUCTION</t>
  </si>
  <si>
    <t>MAINTENANCE AND OPERATION OF PLANT SERVICES</t>
  </si>
  <si>
    <t>No function code</t>
  </si>
  <si>
    <t>OTHER OUTLAYS</t>
  </si>
  <si>
    <t>OTHER SUPPORT SERVICES</t>
  </si>
  <si>
    <t>PUPIL SERVICES</t>
  </si>
  <si>
    <t>SCHOOL ADMINISTRATION</t>
  </si>
  <si>
    <t>SCHOOL NUTRITION PROGRAM</t>
  </si>
  <si>
    <t>STUDENT TRANSPORTATION SERVICE</t>
  </si>
  <si>
    <t>SUPPORT SERVICES - BUSINESS</t>
  </si>
  <si>
    <t>SUPPORT SERVICES - CENTRAL</t>
  </si>
  <si>
    <t>Other Function Codes</t>
  </si>
  <si>
    <t>Data for TED from DOE has no layout file attached, nor does it have column headers. The necessary information is in files originally on the shared drive, copied into the folder containing the DOE text files.</t>
  </si>
  <si>
    <t>total</t>
  </si>
  <si>
    <t>Data copied from FY15_TED_rev</t>
  </si>
  <si>
    <t>federal</t>
  </si>
  <si>
    <t>state</t>
  </si>
  <si>
    <t>local</t>
  </si>
  <si>
    <t>FTE</t>
  </si>
  <si>
    <t>FTE Enrollment by Grade Level(PK-12) - Fiscal Year 2015-3 Data Report</t>
  </si>
  <si>
    <t>March 5, 2015 (FTE 2015-3)</t>
  </si>
  <si>
    <t xml:space="preserve"> </t>
  </si>
  <si>
    <t xml:space="preserve"> System Name</t>
  </si>
  <si>
    <t xml:space="preserve"> Total</t>
  </si>
  <si>
    <t xml:space="preserve"> Grade PK</t>
  </si>
  <si>
    <t>Grade KK</t>
  </si>
  <si>
    <t xml:space="preserve"> Grade 01</t>
  </si>
  <si>
    <t>Grade 02</t>
  </si>
  <si>
    <t>Grade 03</t>
  </si>
  <si>
    <t>Grade 04</t>
  </si>
  <si>
    <t>Grade 05</t>
  </si>
  <si>
    <t>Grade 06</t>
  </si>
  <si>
    <t>Grade 07</t>
  </si>
  <si>
    <t>Grade 08</t>
  </si>
  <si>
    <t>Grade 09</t>
  </si>
  <si>
    <t>Grade 10</t>
  </si>
  <si>
    <t>Grade 11</t>
  </si>
  <si>
    <t>Grade 12</t>
  </si>
  <si>
    <t>Commission Charter Schools- Ivy Preparatory Academy At Gwinnett  Inc.</t>
  </si>
  <si>
    <t>Commission Charter Schools- Statesboro STEAM Academy</t>
  </si>
  <si>
    <t>State Charter Schools- Ivy Preparatory Academy  Inc</t>
  </si>
  <si>
    <t>State Charter Schools- Ivy Preparatory Young Men's Leadership Academy  Inc.</t>
  </si>
  <si>
    <t>State Schools- Atlanta Area School for the Deaf</t>
  </si>
  <si>
    <t>State Schools- Georgia Academy for the Blind</t>
  </si>
  <si>
    <t>State Schools- Georgia School for the Deaf</t>
  </si>
  <si>
    <t>State-Wide Total</t>
  </si>
  <si>
    <t>instruction support</t>
  </si>
  <si>
    <t>Revenue</t>
  </si>
  <si>
    <t>Expenditure</t>
  </si>
  <si>
    <t>Public School Systems, Counties: Fiscal Data, 2014-15</t>
  </si>
  <si>
    <t>Governor’s Office of Student Achievement, Report Card, 2014-15. Downloadable data files, https://gosa.georgia.gov/2014-2015-downloadable-data-files.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</si>
</sst>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General_)"/>
    <numFmt numFmtId="165" formatCode="0.0"/>
    <numFmt numFmtId="166" formatCode="\$###,###,###,##0.00"/>
  </numFmts>
  <fonts count="27">
    <font>
      <sz val="12"/>
      <color theme="1"/>
      <name val="Calibri"/>
      <family val="2"/>
      <scheme val="minor"/>
    </font>
    <font>
      <sz val="12"/>
      <color theme="1"/>
      <name val="Calibri"/>
      <family val="2"/>
      <charset val="128"/>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scheme val="minor"/>
    </font>
    <font>
      <sz val="12"/>
      <color rgb="FF000000"/>
      <name val="Calibri"/>
      <family val="2"/>
      <scheme val="minor"/>
    </font>
    <font>
      <sz val="10"/>
      <name val="Courier"/>
      <family val="3"/>
    </font>
    <font>
      <b/>
      <sz val="12"/>
      <name val="Calibri"/>
      <scheme val="minor"/>
    </font>
    <font>
      <sz val="12"/>
      <color rgb="FFFF6600"/>
      <name val="Calibri"/>
      <scheme val="minor"/>
    </font>
    <font>
      <i/>
      <sz val="12"/>
      <name val="Calibri"/>
      <scheme val="minor"/>
    </font>
    <font>
      <sz val="11"/>
      <name val="Calibri"/>
    </font>
    <font>
      <sz val="10"/>
      <name val="Arial"/>
    </font>
    <font>
      <sz val="12"/>
      <color rgb="FF0000FF"/>
      <name val="Calibri"/>
      <scheme val="minor"/>
    </font>
    <font>
      <sz val="12"/>
      <color rgb="FF008000"/>
      <name val="Calibri"/>
      <scheme val="minor"/>
    </font>
    <font>
      <b/>
      <sz val="10"/>
      <color rgb="FFFFFFFF"/>
      <name val="Calibri"/>
    </font>
    <font>
      <sz val="10"/>
      <color theme="1"/>
      <name val="Calibri"/>
    </font>
    <font>
      <b/>
      <sz val="10"/>
      <color theme="1"/>
      <name val="Calibri"/>
    </font>
    <font>
      <sz val="10"/>
      <color theme="1"/>
      <name val="Calibri"/>
      <scheme val="minor"/>
    </font>
    <font>
      <b/>
      <sz val="10"/>
      <color rgb="FFFFFFFF"/>
      <name val="Calibri"/>
      <scheme val="minor"/>
    </font>
    <font>
      <b/>
      <sz val="10"/>
      <color theme="1"/>
      <name val="Calibri"/>
      <scheme val="minor"/>
    </font>
    <font>
      <b/>
      <sz val="11"/>
      <name val="Arial"/>
    </font>
    <font>
      <sz val="11"/>
      <name val="Arial"/>
    </font>
    <font>
      <b/>
      <sz val="11"/>
      <name val="Calibri"/>
    </font>
    <font>
      <b/>
      <sz val="10"/>
      <name val="Arial"/>
    </font>
    <font>
      <sz val="12"/>
      <color rgb="FF0070C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01154D"/>
        <bgColor indexed="64"/>
      </patternFill>
    </fill>
    <fill>
      <patternFill patternType="solid">
        <fgColor rgb="FFD3DEED"/>
        <bgColor indexed="64"/>
      </patternFill>
    </fill>
    <fill>
      <patternFill patternType="solid">
        <fgColor rgb="FFFFFFFF"/>
        <bgColor indexed="64"/>
      </patternFill>
    </fill>
    <fill>
      <patternFill patternType="solid">
        <fgColor theme="9"/>
        <bgColor indexed="64"/>
      </patternFill>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53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8"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2" fillId="0" borderId="0" xfId="0" applyFont="1"/>
    <xf numFmtId="0" fontId="6" fillId="0" borderId="0" xfId="0" applyFont="1"/>
    <xf numFmtId="0" fontId="7" fillId="0" borderId="0" xfId="0" applyFont="1"/>
    <xf numFmtId="0" fontId="3" fillId="0" borderId="0" xfId="0" applyFont="1"/>
    <xf numFmtId="0" fontId="9" fillId="0" borderId="0" xfId="0" applyFont="1"/>
    <xf numFmtId="165" fontId="0" fillId="0" borderId="0" xfId="0" applyNumberFormat="1"/>
    <xf numFmtId="1" fontId="0" fillId="0" borderId="0" xfId="0" applyNumberFormat="1"/>
    <xf numFmtId="0" fontId="0" fillId="0" borderId="0" xfId="0" applyFill="1"/>
    <xf numFmtId="0" fontId="10" fillId="0" borderId="0" xfId="0" applyFont="1"/>
    <xf numFmtId="0" fontId="0" fillId="2" borderId="0" xfId="0" applyFill="1"/>
    <xf numFmtId="0" fontId="14" fillId="0" borderId="0" xfId="0" applyFont="1"/>
    <xf numFmtId="0" fontId="15" fillId="0" borderId="0" xfId="0" applyFont="1"/>
    <xf numFmtId="0" fontId="0" fillId="3" borderId="0" xfId="0" applyFill="1"/>
    <xf numFmtId="1" fontId="6" fillId="0" borderId="0" xfId="0" applyNumberFormat="1" applyFont="1"/>
    <xf numFmtId="0" fontId="16" fillId="4" borderId="2" xfId="0" applyFont="1" applyFill="1" applyBorder="1" applyAlignment="1">
      <alignment horizontal="left" vertical="center" indent="1"/>
    </xf>
    <xf numFmtId="0" fontId="16" fillId="4" borderId="3" xfId="0" applyFont="1" applyFill="1" applyBorder="1" applyAlignment="1">
      <alignment horizontal="left" vertical="center" indent="1"/>
    </xf>
    <xf numFmtId="0" fontId="16" fillId="4" borderId="4" xfId="0" applyFont="1" applyFill="1" applyBorder="1" applyAlignment="1">
      <alignment horizontal="left" vertical="center" indent="1"/>
    </xf>
    <xf numFmtId="0" fontId="17" fillId="5" borderId="1" xfId="0" applyFont="1" applyFill="1" applyBorder="1" applyAlignment="1">
      <alignment vertical="center"/>
    </xf>
    <xf numFmtId="0" fontId="18" fillId="5" borderId="4" xfId="0" applyFont="1" applyFill="1" applyBorder="1" applyAlignment="1">
      <alignment horizontal="left" vertical="center" indent="1"/>
    </xf>
    <xf numFmtId="0" fontId="18" fillId="6" borderId="6" xfId="0" applyFont="1" applyFill="1" applyBorder="1" applyAlignment="1">
      <alignment horizontal="left" vertical="center" indent="1"/>
    </xf>
    <xf numFmtId="0" fontId="17" fillId="6" borderId="4" xfId="0" applyFont="1" applyFill="1" applyBorder="1" applyAlignment="1">
      <alignment vertical="center"/>
    </xf>
    <xf numFmtId="0" fontId="18" fillId="6" borderId="5" xfId="0" applyFont="1" applyFill="1" applyBorder="1" applyAlignment="1">
      <alignment horizontal="left" vertical="center" indent="1"/>
    </xf>
    <xf numFmtId="0" fontId="18" fillId="6" borderId="1" xfId="0" applyFont="1" applyFill="1" applyBorder="1" applyAlignment="1">
      <alignment horizontal="left" vertical="center" indent="1"/>
    </xf>
    <xf numFmtId="3" fontId="6" fillId="0" borderId="0" xfId="0" applyNumberFormat="1" applyFont="1"/>
    <xf numFmtId="165" fontId="6" fillId="0" borderId="0" xfId="0" applyNumberFormat="1" applyFont="1"/>
    <xf numFmtId="0" fontId="15" fillId="2" borderId="0" xfId="0" applyFont="1" applyFill="1"/>
    <xf numFmtId="0" fontId="19" fillId="5" borderId="1" xfId="0" applyFont="1" applyFill="1" applyBorder="1" applyAlignment="1">
      <alignment vertical="center" wrapText="1"/>
    </xf>
    <xf numFmtId="0" fontId="21" fillId="5" borderId="4" xfId="0" applyFont="1" applyFill="1" applyBorder="1" applyAlignment="1">
      <alignment horizontal="left" vertical="center" wrapText="1" indent="2"/>
    </xf>
    <xf numFmtId="0" fontId="19" fillId="6" borderId="4" xfId="0" applyFont="1" applyFill="1" applyBorder="1" applyAlignment="1">
      <alignment vertical="center" wrapText="1"/>
    </xf>
    <xf numFmtId="0" fontId="22" fillId="0" borderId="0" xfId="295" applyFont="1" applyAlignment="1">
      <alignment horizontal="center"/>
    </xf>
    <xf numFmtId="166" fontId="13" fillId="0" borderId="10" xfId="295" applyNumberFormat="1" applyFont="1" applyBorder="1" applyAlignment="1">
      <alignment horizontal="right"/>
    </xf>
    <xf numFmtId="166" fontId="23" fillId="0" borderId="0" xfId="295" applyNumberFormat="1" applyFont="1" applyAlignment="1">
      <alignment horizontal="right"/>
    </xf>
    <xf numFmtId="166" fontId="22" fillId="0" borderId="0" xfId="295" applyNumberFormat="1" applyFont="1" applyAlignment="1">
      <alignment horizontal="right"/>
    </xf>
    <xf numFmtId="0" fontId="12" fillId="0" borderId="0" xfId="295" applyFont="1"/>
    <xf numFmtId="0" fontId="24" fillId="0" borderId="0" xfId="295" applyFont="1" applyAlignment="1">
      <alignment horizontal="left"/>
    </xf>
    <xf numFmtId="0" fontId="13" fillId="0" borderId="10" xfId="295" applyFont="1" applyBorder="1" applyAlignment="1">
      <alignment horizontal="left"/>
    </xf>
    <xf numFmtId="0" fontId="13" fillId="0" borderId="10" xfId="295" applyFont="1" applyBorder="1" applyAlignment="1">
      <alignment horizontal="center"/>
    </xf>
    <xf numFmtId="166" fontId="13" fillId="0" borderId="10" xfId="295" applyNumberFormat="1" applyFont="1" applyBorder="1" applyAlignment="1">
      <alignment horizontal="left"/>
    </xf>
    <xf numFmtId="0" fontId="13" fillId="7" borderId="10" xfId="295" applyFont="1" applyFill="1" applyBorder="1" applyAlignment="1">
      <alignment horizontal="center"/>
    </xf>
    <xf numFmtId="166" fontId="13" fillId="7" borderId="10" xfId="295" applyNumberFormat="1" applyFont="1" applyFill="1" applyBorder="1" applyAlignment="1">
      <alignment horizontal="right"/>
    </xf>
    <xf numFmtId="0" fontId="12" fillId="7" borderId="0" xfId="295" applyFont="1" applyFill="1"/>
    <xf numFmtId="0" fontId="13" fillId="0" borderId="10" xfId="295" applyFont="1" applyFill="1" applyBorder="1" applyAlignment="1">
      <alignment horizontal="center"/>
    </xf>
    <xf numFmtId="166" fontId="13" fillId="0" borderId="10" xfId="295" applyNumberFormat="1" applyFont="1" applyFill="1" applyBorder="1" applyAlignment="1">
      <alignment horizontal="right"/>
    </xf>
    <xf numFmtId="0" fontId="13" fillId="0" borderId="0" xfId="295" applyFont="1" applyFill="1" applyBorder="1" applyAlignment="1">
      <alignment horizontal="left"/>
    </xf>
    <xf numFmtId="166" fontId="0" fillId="0" borderId="0" xfId="0" applyNumberFormat="1"/>
    <xf numFmtId="0" fontId="25" fillId="0" borderId="10" xfId="295" applyFont="1" applyBorder="1" applyAlignment="1">
      <alignment horizontal="left"/>
    </xf>
    <xf numFmtId="166" fontId="13" fillId="0" borderId="11" xfId="295" applyNumberFormat="1" applyFont="1" applyFill="1" applyBorder="1" applyAlignment="1">
      <alignment horizontal="left"/>
    </xf>
    <xf numFmtId="0" fontId="15" fillId="8" borderId="0" xfId="0" applyFont="1" applyFill="1"/>
    <xf numFmtId="0" fontId="0" fillId="8" borderId="0" xfId="0" applyFill="1"/>
    <xf numFmtId="0" fontId="26" fillId="0" borderId="0" xfId="0" applyFont="1"/>
    <xf numFmtId="166" fontId="12" fillId="0" borderId="0" xfId="295" applyNumberFormat="1" applyFont="1"/>
    <xf numFmtId="165" fontId="2" fillId="0" borderId="0" xfId="0" applyNumberFormat="1" applyFont="1"/>
    <xf numFmtId="3" fontId="2" fillId="0" borderId="0" xfId="0" applyNumberFormat="1" applyFont="1"/>
    <xf numFmtId="0" fontId="2" fillId="2" borderId="0" xfId="0" applyFont="1" applyFill="1"/>
    <xf numFmtId="0" fontId="26" fillId="3" borderId="0" xfId="0" applyFont="1" applyFill="1"/>
    <xf numFmtId="0" fontId="0" fillId="0" borderId="0" xfId="0" applyAlignment="1">
      <alignment horizontal="center"/>
    </xf>
    <xf numFmtId="0" fontId="0" fillId="0" borderId="0" xfId="0" applyAlignment="1">
      <alignment horizont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20" fillId="4" borderId="8" xfId="0" applyFont="1" applyFill="1" applyBorder="1" applyAlignment="1">
      <alignment horizontal="left" vertical="center" wrapText="1" indent="2"/>
    </xf>
    <xf numFmtId="0" fontId="20" fillId="4" borderId="7" xfId="0" applyFont="1" applyFill="1" applyBorder="1" applyAlignment="1">
      <alignment horizontal="left" vertical="center" wrapText="1" indent="2"/>
    </xf>
    <xf numFmtId="0" fontId="20" fillId="4" borderId="9" xfId="0" applyFont="1" applyFill="1" applyBorder="1" applyAlignment="1">
      <alignment horizontal="left" vertical="center" wrapText="1" indent="2"/>
    </xf>
    <xf numFmtId="0" fontId="21" fillId="6" borderId="6" xfId="0" applyFont="1" applyFill="1" applyBorder="1" applyAlignment="1">
      <alignment horizontal="left" vertical="center" wrapText="1" indent="2"/>
    </xf>
    <xf numFmtId="0" fontId="21" fillId="6" borderId="5" xfId="0" applyFont="1" applyFill="1" applyBorder="1" applyAlignment="1">
      <alignment horizontal="left" vertical="center" wrapText="1" indent="2"/>
    </xf>
    <xf numFmtId="0" fontId="21" fillId="6" borderId="1" xfId="0" applyFont="1" applyFill="1" applyBorder="1" applyAlignment="1">
      <alignment horizontal="left" vertical="center" wrapText="1" indent="2"/>
    </xf>
    <xf numFmtId="0" fontId="19" fillId="6" borderId="6" xfId="0" applyFont="1" applyFill="1" applyBorder="1" applyAlignment="1">
      <alignment vertical="center" wrapText="1"/>
    </xf>
    <xf numFmtId="0" fontId="19" fillId="6" borderId="5" xfId="0" applyFont="1" applyFill="1" applyBorder="1" applyAlignment="1">
      <alignment vertical="center" wrapText="1"/>
    </xf>
    <xf numFmtId="0" fontId="19" fillId="6" borderId="1" xfId="0" applyFont="1" applyFill="1" applyBorder="1" applyAlignment="1">
      <alignment vertical="center" wrapText="1"/>
    </xf>
    <xf numFmtId="1" fontId="2" fillId="9" borderId="0" xfId="0" applyNumberFormat="1" applyFont="1" applyFill="1"/>
    <xf numFmtId="1" fontId="6" fillId="9" borderId="0" xfId="0" applyNumberFormat="1" applyFont="1" applyFill="1"/>
  </cellXfs>
  <cellStyles count="533">
    <cellStyle name="Comma 2" xfId="2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Normal" xfId="0" builtinId="0"/>
    <cellStyle name="Normal 2" xfId="77"/>
    <cellStyle name="Normal 3" xfId="295"/>
    <cellStyle name="Normal 4" xfId="37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V168"/>
  <sheetViews>
    <sheetView topLeftCell="A139" workbookViewId="0">
      <selection activeCell="S9" sqref="S9:S168"/>
    </sheetView>
  </sheetViews>
  <sheetFormatPr defaultColWidth="11" defaultRowHeight="15.75"/>
  <cols>
    <col min="2" max="2" width="15" bestFit="1" customWidth="1"/>
    <col min="3" max="6" width="11" bestFit="1" customWidth="1"/>
    <col min="7" max="7" width="15" bestFit="1" customWidth="1"/>
    <col min="8" max="9" width="11" bestFit="1" customWidth="1"/>
    <col min="10" max="10" width="15" bestFit="1" customWidth="1"/>
    <col min="11" max="19" width="11" bestFit="1" customWidth="1"/>
  </cols>
  <sheetData>
    <row r="1" spans="1:22">
      <c r="A1" s="4" t="s">
        <v>0</v>
      </c>
    </row>
    <row r="2" spans="1:22">
      <c r="A2" s="5" t="s">
        <v>685</v>
      </c>
    </row>
    <row r="6" spans="1:22">
      <c r="B6" s="56" t="s">
        <v>175</v>
      </c>
      <c r="C6" s="56"/>
      <c r="D6" s="56"/>
      <c r="E6" s="56"/>
      <c r="F6" s="56"/>
      <c r="G6" s="56" t="s">
        <v>176</v>
      </c>
      <c r="H6" s="56"/>
      <c r="I6" s="56"/>
      <c r="J6" s="56"/>
      <c r="K6" s="56"/>
      <c r="L6" s="56"/>
      <c r="M6" s="56"/>
      <c r="N6" s="56"/>
      <c r="O6" s="56"/>
      <c r="P6" s="56"/>
      <c r="Q6" s="56"/>
      <c r="R6" s="56"/>
      <c r="S6" s="56"/>
      <c r="T6" s="56"/>
      <c r="U6" s="56"/>
    </row>
    <row r="7" spans="1:22" ht="15" customHeight="1">
      <c r="B7" s="56" t="s">
        <v>161</v>
      </c>
      <c r="C7" s="56" t="s">
        <v>174</v>
      </c>
      <c r="D7" s="56"/>
      <c r="E7" s="56"/>
      <c r="F7" s="57" t="s">
        <v>165</v>
      </c>
      <c r="G7" s="56" t="s">
        <v>161</v>
      </c>
      <c r="H7" s="56" t="s">
        <v>174</v>
      </c>
      <c r="I7" s="56"/>
      <c r="J7" s="56"/>
      <c r="K7" s="56"/>
      <c r="L7" s="56"/>
      <c r="M7" s="56"/>
      <c r="N7" s="56"/>
      <c r="O7" s="56"/>
      <c r="P7" s="56"/>
      <c r="Q7" s="56"/>
      <c r="R7" s="56"/>
      <c r="S7" s="56" t="s">
        <v>177</v>
      </c>
      <c r="T7" s="56"/>
      <c r="U7" s="56"/>
    </row>
    <row r="8" spans="1:22" ht="45" customHeight="1">
      <c r="B8" s="56"/>
      <c r="C8" t="s">
        <v>162</v>
      </c>
      <c r="D8" t="s">
        <v>163</v>
      </c>
      <c r="E8" t="s">
        <v>164</v>
      </c>
      <c r="F8" s="57"/>
      <c r="G8" s="56"/>
      <c r="H8" t="s">
        <v>166</v>
      </c>
      <c r="I8" s="2" t="s">
        <v>397</v>
      </c>
      <c r="J8" s="2" t="s">
        <v>398</v>
      </c>
      <c r="K8" s="2" t="s">
        <v>167</v>
      </c>
      <c r="L8" s="2" t="s">
        <v>168</v>
      </c>
      <c r="M8" s="2" t="s">
        <v>169</v>
      </c>
      <c r="N8" s="2" t="s">
        <v>170</v>
      </c>
      <c r="O8" s="2" t="s">
        <v>171</v>
      </c>
      <c r="P8" s="2" t="s">
        <v>443</v>
      </c>
      <c r="Q8" s="2" t="s">
        <v>445</v>
      </c>
      <c r="R8" s="2" t="s">
        <v>444</v>
      </c>
      <c r="S8" t="s">
        <v>166</v>
      </c>
      <c r="T8" t="s">
        <v>172</v>
      </c>
      <c r="U8" s="2" t="s">
        <v>173</v>
      </c>
    </row>
    <row r="9" spans="1:22">
      <c r="A9" t="s">
        <v>1</v>
      </c>
      <c r="B9" s="7">
        <v>46728133</v>
      </c>
      <c r="C9" s="6">
        <v>8.4750935801351197</v>
      </c>
      <c r="D9" s="6">
        <v>36.805384456511455</v>
      </c>
      <c r="E9" s="6">
        <v>38.056707722519107</v>
      </c>
      <c r="F9" s="7">
        <v>12784.714911080711</v>
      </c>
      <c r="G9" s="7">
        <v>49092239</v>
      </c>
      <c r="H9" s="6">
        <v>48.923422620834216</v>
      </c>
      <c r="I9" s="6">
        <v>1.0745101481315611</v>
      </c>
      <c r="J9" s="6">
        <v>5.0349501068794194</v>
      </c>
      <c r="K9" s="6">
        <v>2.1528845730584827</v>
      </c>
      <c r="L9" s="6">
        <v>1.1439520206035012</v>
      </c>
      <c r="M9" s="6">
        <v>3.3027115345054847</v>
      </c>
      <c r="N9" s="6">
        <v>4.3080527657334997</v>
      </c>
      <c r="O9" s="6">
        <v>5.0074151028230753</v>
      </c>
      <c r="P9" s="6">
        <v>6.0019250497008301</v>
      </c>
      <c r="Q9" s="6">
        <v>4.2004932999694722</v>
      </c>
      <c r="R9" s="6">
        <v>0</v>
      </c>
      <c r="S9" s="7">
        <v>6571.1637647058824</v>
      </c>
      <c r="T9" s="7">
        <v>13431.529138166894</v>
      </c>
      <c r="U9" s="7">
        <v>39</v>
      </c>
      <c r="V9" s="7"/>
    </row>
    <row r="10" spans="1:22">
      <c r="A10" t="s">
        <v>2</v>
      </c>
      <c r="B10" s="7">
        <v>22619175</v>
      </c>
      <c r="C10" s="6">
        <v>11.024283600087093</v>
      </c>
      <c r="D10" s="6">
        <v>15.824993617141208</v>
      </c>
      <c r="E10" s="6">
        <v>54.388950967486657</v>
      </c>
      <c r="F10" s="7">
        <v>13479.842073897496</v>
      </c>
      <c r="G10" s="7">
        <v>23239990</v>
      </c>
      <c r="H10" s="6">
        <v>49.579628132370104</v>
      </c>
      <c r="I10" s="6">
        <v>1.4582386653350539</v>
      </c>
      <c r="J10" s="6">
        <v>2.5147353763921587</v>
      </c>
      <c r="K10" s="6">
        <v>1.660201015577029</v>
      </c>
      <c r="L10" s="6">
        <v>2.073260315516487</v>
      </c>
      <c r="M10" s="6">
        <v>4.4389760064440651</v>
      </c>
      <c r="N10" s="6">
        <v>4.3000228915761145</v>
      </c>
      <c r="O10" s="6">
        <v>5.7758031737535172</v>
      </c>
      <c r="P10" s="6">
        <v>1.6509417172726839</v>
      </c>
      <c r="Q10" s="6">
        <v>5.3835456469645635</v>
      </c>
      <c r="R10" s="6">
        <v>1.8078751324763911</v>
      </c>
      <c r="S10" s="7">
        <v>6866.686901072705</v>
      </c>
      <c r="T10" s="7">
        <v>13849.815256257449</v>
      </c>
      <c r="U10" s="7">
        <v>34</v>
      </c>
      <c r="V10" s="7"/>
    </row>
    <row r="11" spans="1:22">
      <c r="A11" t="s">
        <v>3</v>
      </c>
      <c r="B11" s="7">
        <v>25445948</v>
      </c>
      <c r="C11" s="6">
        <v>9.4707770368783279</v>
      </c>
      <c r="D11" s="6">
        <v>22.489627818150066</v>
      </c>
      <c r="E11" s="6">
        <v>57.266972328953905</v>
      </c>
      <c r="F11" s="7">
        <v>12099.832620066572</v>
      </c>
      <c r="G11" s="7">
        <v>32396675</v>
      </c>
      <c r="H11" s="6">
        <v>41.929049570673534</v>
      </c>
      <c r="I11" s="6">
        <v>1.3114140880198353</v>
      </c>
      <c r="J11" s="6">
        <v>2.2017067183592145</v>
      </c>
      <c r="K11" s="6">
        <v>3.9137745154402421</v>
      </c>
      <c r="L11" s="6">
        <v>1.1062485887826452</v>
      </c>
      <c r="M11" s="6">
        <v>3.7681743573993316</v>
      </c>
      <c r="N11" s="6">
        <v>2.7709378508751286</v>
      </c>
      <c r="O11" s="6">
        <v>5.4071549935294279</v>
      </c>
      <c r="P11" s="6">
        <v>23.90328482784113</v>
      </c>
      <c r="Q11" s="6">
        <v>3.8637829345141128</v>
      </c>
      <c r="R11" s="6">
        <v>1.0893478728912767</v>
      </c>
      <c r="S11" s="7">
        <v>6459.1621112696148</v>
      </c>
      <c r="T11" s="7">
        <v>15404.98097955302</v>
      </c>
      <c r="U11" s="7">
        <v>20</v>
      </c>
      <c r="V11" s="7"/>
    </row>
    <row r="12" spans="1:22">
      <c r="A12" t="s">
        <v>4</v>
      </c>
      <c r="B12" s="7">
        <v>7526112</v>
      </c>
      <c r="C12" s="6">
        <v>9.0768646546849165</v>
      </c>
      <c r="D12" s="6">
        <v>36.034316257850001</v>
      </c>
      <c r="E12" s="6">
        <v>27.127752018572139</v>
      </c>
      <c r="F12" s="7">
        <v>21689.083573487031</v>
      </c>
      <c r="G12" s="7">
        <v>5257302</v>
      </c>
      <c r="H12" s="6">
        <v>28.512129986065098</v>
      </c>
      <c r="I12" s="6">
        <v>0.1216106664597164</v>
      </c>
      <c r="J12" s="6">
        <v>1.2464066169301287</v>
      </c>
      <c r="K12" s="6">
        <v>0.98056702848723554</v>
      </c>
      <c r="L12" s="6">
        <v>5.356988242258101</v>
      </c>
      <c r="M12" s="6">
        <v>5.3098543701693384</v>
      </c>
      <c r="N12" s="6">
        <v>4.2445984651442883</v>
      </c>
      <c r="O12" s="6">
        <v>6.0578056957732311</v>
      </c>
      <c r="P12" s="6">
        <v>0</v>
      </c>
      <c r="Q12" s="6">
        <v>4.3153764040947236</v>
      </c>
      <c r="R12" s="6">
        <v>1.6626558641675899</v>
      </c>
      <c r="S12" s="7">
        <v>4319.7947550432282</v>
      </c>
      <c r="T12" s="7">
        <v>15150.726224783863</v>
      </c>
      <c r="U12" s="7">
        <v>24</v>
      </c>
      <c r="V12" s="7"/>
    </row>
    <row r="13" spans="1:22">
      <c r="A13" t="s">
        <v>5</v>
      </c>
      <c r="B13" s="7">
        <v>66317618</v>
      </c>
      <c r="C13" s="6">
        <v>13.78067589822059</v>
      </c>
      <c r="D13" s="6">
        <v>39.014926621761354</v>
      </c>
      <c r="E13" s="6">
        <v>37.272035313451696</v>
      </c>
      <c r="F13" s="7">
        <v>12130.53191878544</v>
      </c>
      <c r="G13" s="7">
        <v>67298476</v>
      </c>
      <c r="H13" s="6">
        <v>49.584270630437452</v>
      </c>
      <c r="I13" s="6">
        <v>1.2294567116200372</v>
      </c>
      <c r="J13" s="6">
        <v>2.9608147738739286</v>
      </c>
      <c r="K13" s="6">
        <v>2.6961501624494439</v>
      </c>
      <c r="L13" s="6">
        <v>1.4569182963370524</v>
      </c>
      <c r="M13" s="6">
        <v>4.3562924812740187</v>
      </c>
      <c r="N13" s="6">
        <v>4.883872273719839</v>
      </c>
      <c r="O13" s="6">
        <v>5.8776815094594417</v>
      </c>
      <c r="P13" s="6">
        <v>0</v>
      </c>
      <c r="Q13" s="6">
        <v>6.2209914827788966</v>
      </c>
      <c r="R13" s="6">
        <v>8.8932177305174047</v>
      </c>
      <c r="S13" s="7">
        <v>6103.7970495701484</v>
      </c>
      <c r="T13" s="7">
        <v>12309.946222791294</v>
      </c>
      <c r="U13" s="7">
        <v>70</v>
      </c>
      <c r="V13" s="7"/>
    </row>
    <row r="14" spans="1:22">
      <c r="A14" t="s">
        <v>6</v>
      </c>
      <c r="B14" s="7">
        <v>39111215</v>
      </c>
      <c r="C14" s="6">
        <v>6.8019390346221664</v>
      </c>
      <c r="D14" s="6">
        <v>31.469618113372338</v>
      </c>
      <c r="E14" s="6">
        <v>42.252586630203126</v>
      </c>
      <c r="F14" s="7">
        <v>13689.609730486525</v>
      </c>
      <c r="G14" s="7">
        <v>40102669</v>
      </c>
      <c r="H14" s="6">
        <v>45.579730740614799</v>
      </c>
      <c r="I14" s="6">
        <v>1.2786422020938306</v>
      </c>
      <c r="J14" s="6">
        <v>2.4450731446328424</v>
      </c>
      <c r="K14" s="6">
        <v>1.492195669071303</v>
      </c>
      <c r="L14" s="6">
        <v>1.1108824951276934</v>
      </c>
      <c r="M14" s="6">
        <v>4.860310120505944</v>
      </c>
      <c r="N14" s="6">
        <v>5.0528495996114371</v>
      </c>
      <c r="O14" s="6">
        <v>4.9222391158054846</v>
      </c>
      <c r="P14" s="6">
        <v>3.0155187426552583</v>
      </c>
      <c r="Q14" s="6">
        <v>4.1342191214255584</v>
      </c>
      <c r="R14" s="6">
        <v>5.7306659564229996</v>
      </c>
      <c r="S14" s="7">
        <v>6397.8608855442772</v>
      </c>
      <c r="T14" s="7">
        <v>14036.635981799091</v>
      </c>
      <c r="U14" s="7">
        <v>31</v>
      </c>
      <c r="V14" s="7"/>
    </row>
    <row r="15" spans="1:22">
      <c r="A15" t="s">
        <v>7</v>
      </c>
      <c r="B15" s="7">
        <v>141277668</v>
      </c>
      <c r="C15" s="6">
        <v>7.8366999942269713</v>
      </c>
      <c r="D15" s="6">
        <v>31.323455169149593</v>
      </c>
      <c r="E15" s="6">
        <v>53.501169767326559</v>
      </c>
      <c r="F15" s="7">
        <v>10517.991959499703</v>
      </c>
      <c r="G15" s="7">
        <v>149891006</v>
      </c>
      <c r="H15" s="6">
        <v>52.77667483264473</v>
      </c>
      <c r="I15" s="6">
        <v>0.90232479992828929</v>
      </c>
      <c r="J15" s="6">
        <v>3.0260013799627181</v>
      </c>
      <c r="K15" s="6">
        <v>2.4657863461133886</v>
      </c>
      <c r="L15" s="6">
        <v>0.79633042825798372</v>
      </c>
      <c r="M15" s="6">
        <v>4.4166004529984937</v>
      </c>
      <c r="N15" s="6">
        <v>5.7905281121403638</v>
      </c>
      <c r="O15" s="6">
        <v>4.7513594044461884</v>
      </c>
      <c r="P15" s="6">
        <v>6.8760170973834152</v>
      </c>
      <c r="Q15" s="6">
        <v>4.6329007492284093</v>
      </c>
      <c r="R15" s="6">
        <v>4.9591739413637672</v>
      </c>
      <c r="S15" s="7">
        <v>5889.4795145920198</v>
      </c>
      <c r="T15" s="7">
        <v>11159.247022036927</v>
      </c>
      <c r="U15" s="7">
        <v>107</v>
      </c>
      <c r="V15" s="7"/>
    </row>
    <row r="16" spans="1:22">
      <c r="A16" t="s">
        <v>8</v>
      </c>
      <c r="B16" s="7">
        <v>162931519</v>
      </c>
      <c r="C16" s="6">
        <v>7.59563286217199</v>
      </c>
      <c r="D16" s="6">
        <v>39.25349766118611</v>
      </c>
      <c r="E16" s="6">
        <v>43.187047805035192</v>
      </c>
      <c r="F16" s="7">
        <v>11640.460027148674</v>
      </c>
      <c r="G16" s="7">
        <v>175734741</v>
      </c>
      <c r="H16" s="6">
        <v>52.386428896264739</v>
      </c>
      <c r="I16" s="6">
        <v>0.97798316384123496</v>
      </c>
      <c r="J16" s="6">
        <v>2.0837671818118193</v>
      </c>
      <c r="K16" s="6">
        <v>2.2624368337049527</v>
      </c>
      <c r="L16" s="6">
        <v>0.47755036097273446</v>
      </c>
      <c r="M16" s="6">
        <v>4.4205859329772483</v>
      </c>
      <c r="N16" s="6">
        <v>4.2821542269778057</v>
      </c>
      <c r="O16" s="6">
        <v>5.539844645743667</v>
      </c>
      <c r="P16" s="6">
        <v>3.8674180821195741</v>
      </c>
      <c r="Q16" s="6">
        <v>3.9614221925532642</v>
      </c>
      <c r="R16" s="6">
        <v>8.445049468050259</v>
      </c>
      <c r="S16" s="7">
        <v>6577.2061970422237</v>
      </c>
      <c r="T16" s="7">
        <v>12555.17189397728</v>
      </c>
      <c r="U16" s="7">
        <v>64</v>
      </c>
      <c r="V16" s="7"/>
    </row>
    <row r="17" spans="1:22">
      <c r="A17" t="s">
        <v>9</v>
      </c>
      <c r="B17" s="7">
        <v>35404842</v>
      </c>
      <c r="C17" s="6">
        <v>13.36217797554357</v>
      </c>
      <c r="D17" s="6">
        <v>27.164326845463684</v>
      </c>
      <c r="E17" s="6">
        <v>53.744013318856219</v>
      </c>
      <c r="F17" s="7">
        <v>10767.895985401459</v>
      </c>
      <c r="G17" s="7">
        <v>35614342</v>
      </c>
      <c r="H17" s="6">
        <v>59.06049503876838</v>
      </c>
      <c r="I17" s="6">
        <v>1.2227004783634638</v>
      </c>
      <c r="J17" s="6">
        <v>3.4891811001309523</v>
      </c>
      <c r="K17" s="6">
        <v>1.9367037021209041</v>
      </c>
      <c r="L17" s="6">
        <v>1.3412129023751163</v>
      </c>
      <c r="M17" s="6">
        <v>5.3954819943044292</v>
      </c>
      <c r="N17" s="6">
        <v>4.0403676136989981</v>
      </c>
      <c r="O17" s="6">
        <v>7.5885105500475056</v>
      </c>
      <c r="P17" s="6">
        <v>0.99383029454819072</v>
      </c>
      <c r="Q17" s="6">
        <v>5.0937135382144643</v>
      </c>
      <c r="R17" s="6">
        <v>2.4457422237367181</v>
      </c>
      <c r="S17" s="7">
        <v>6397.2039811435525</v>
      </c>
      <c r="T17" s="7">
        <v>10831.612530413626</v>
      </c>
      <c r="U17" s="7">
        <v>125</v>
      </c>
      <c r="V17" s="7"/>
    </row>
    <row r="18" spans="1:22">
      <c r="A18" t="s">
        <v>10</v>
      </c>
      <c r="B18" s="7">
        <v>32961563</v>
      </c>
      <c r="C18" s="6">
        <v>14.889300000731154</v>
      </c>
      <c r="D18" s="6">
        <v>23.90676679986322</v>
      </c>
      <c r="E18" s="6">
        <v>55.394105552579532</v>
      </c>
      <c r="F18" s="7">
        <v>10497.31305732484</v>
      </c>
      <c r="G18" s="7">
        <v>34175974</v>
      </c>
      <c r="H18" s="6">
        <v>58.127523007829993</v>
      </c>
      <c r="I18" s="6">
        <v>1.1627923464595333</v>
      </c>
      <c r="J18" s="6">
        <v>2.6957681440183681</v>
      </c>
      <c r="K18" s="6">
        <v>3.2163782076847323</v>
      </c>
      <c r="L18" s="6">
        <v>2.0202102798884387</v>
      </c>
      <c r="M18" s="6">
        <v>3.9304132487928509</v>
      </c>
      <c r="N18" s="6">
        <v>4.9588658687532945</v>
      </c>
      <c r="O18" s="6">
        <v>5.8110365779187454</v>
      </c>
      <c r="P18" s="6">
        <v>0.587004689317706</v>
      </c>
      <c r="Q18" s="6">
        <v>5.6903527314247135</v>
      </c>
      <c r="R18" s="6">
        <v>5.1528889856950384</v>
      </c>
      <c r="S18" s="7">
        <v>6326.6392197452224</v>
      </c>
      <c r="T18" s="7">
        <v>10884.068152866243</v>
      </c>
      <c r="U18" s="7">
        <v>119</v>
      </c>
      <c r="V18" s="7"/>
    </row>
    <row r="19" spans="1:22">
      <c r="A19" t="s">
        <v>11</v>
      </c>
      <c r="B19" s="7">
        <v>285011558</v>
      </c>
      <c r="C19" s="6">
        <v>17.590333301500706</v>
      </c>
      <c r="D19" s="6">
        <v>40.520155677335723</v>
      </c>
      <c r="E19" s="6">
        <v>41.123410510951977</v>
      </c>
      <c r="F19" s="7">
        <v>11770.527711241431</v>
      </c>
      <c r="G19" s="7">
        <v>319019406</v>
      </c>
      <c r="H19" s="6">
        <v>47.084633804377404</v>
      </c>
      <c r="I19" s="6">
        <v>1.2806696248440761</v>
      </c>
      <c r="J19" s="6">
        <v>7.1732381759873256</v>
      </c>
      <c r="K19" s="6">
        <v>2.8106101608125997</v>
      </c>
      <c r="L19" s="6">
        <v>0.91501165606207668</v>
      </c>
      <c r="M19" s="6">
        <v>4.6708864381748612</v>
      </c>
      <c r="N19" s="6">
        <v>3.3755795156862654</v>
      </c>
      <c r="O19" s="6">
        <v>6.575211462214309</v>
      </c>
      <c r="P19" s="6">
        <v>17.398135121598212</v>
      </c>
      <c r="Q19" s="6">
        <v>5.1835310608032419</v>
      </c>
      <c r="R19" s="6">
        <v>0.18348077859564443</v>
      </c>
      <c r="S19" s="7">
        <v>6203.3996481374415</v>
      </c>
      <c r="T19" s="7">
        <v>13174.998182869414</v>
      </c>
      <c r="U19" s="7">
        <v>49</v>
      </c>
      <c r="V19" s="7"/>
    </row>
    <row r="20" spans="1:22">
      <c r="A20" t="s">
        <v>12</v>
      </c>
      <c r="B20" s="7">
        <v>25261934</v>
      </c>
      <c r="C20" s="6">
        <v>12.532373807959438</v>
      </c>
      <c r="D20" s="6">
        <v>24.703793462527454</v>
      </c>
      <c r="E20" s="6">
        <v>58.627736102865278</v>
      </c>
      <c r="F20" s="7">
        <v>10227.503643724696</v>
      </c>
      <c r="G20" s="7">
        <v>26036443</v>
      </c>
      <c r="H20" s="6">
        <v>58.199990682290967</v>
      </c>
      <c r="I20" s="6">
        <v>1.3889869672289721</v>
      </c>
      <c r="J20" s="6">
        <v>1.7167916907851046</v>
      </c>
      <c r="K20" s="6">
        <v>2.9713756598779639</v>
      </c>
      <c r="L20" s="6">
        <v>1.7283608210230561</v>
      </c>
      <c r="M20" s="6">
        <v>5.677099671410569</v>
      </c>
      <c r="N20" s="6">
        <v>5.4589366527524508</v>
      </c>
      <c r="O20" s="6">
        <v>6.4857561764485263</v>
      </c>
      <c r="P20" s="6">
        <v>0.16718201483973827</v>
      </c>
      <c r="Q20" s="6">
        <v>7.0243313958054872</v>
      </c>
      <c r="R20" s="6">
        <v>4.166489370303001</v>
      </c>
      <c r="S20" s="7">
        <v>6134.9017813765186</v>
      </c>
      <c r="T20" s="7">
        <v>10541.070040485831</v>
      </c>
      <c r="U20" s="7">
        <v>137</v>
      </c>
      <c r="V20" s="7"/>
    </row>
    <row r="21" spans="1:22">
      <c r="A21" t="s">
        <v>13</v>
      </c>
      <c r="B21" s="7">
        <v>35391338</v>
      </c>
      <c r="C21" s="6">
        <v>12.384072622515713</v>
      </c>
      <c r="D21" s="6">
        <v>22.541840605178589</v>
      </c>
      <c r="E21" s="6">
        <v>63.662690571348278</v>
      </c>
      <c r="F21" s="7">
        <v>10211.003462204269</v>
      </c>
      <c r="G21" s="7">
        <v>35463617</v>
      </c>
      <c r="H21" s="6">
        <v>61.0785329652077</v>
      </c>
      <c r="I21" s="6">
        <v>1.8337122521935649</v>
      </c>
      <c r="J21" s="6">
        <v>2.6129321213907764</v>
      </c>
      <c r="K21" s="6">
        <v>2.0605459110389108</v>
      </c>
      <c r="L21" s="6">
        <v>2.2600168787069856</v>
      </c>
      <c r="M21" s="6">
        <v>4.9027203288372982</v>
      </c>
      <c r="N21" s="6">
        <v>7.3397313646828524</v>
      </c>
      <c r="O21" s="6">
        <v>7.6334205278609897</v>
      </c>
      <c r="P21" s="6">
        <v>6.9789835594039947E-3</v>
      </c>
      <c r="Q21" s="6">
        <v>6.5176786676891991</v>
      </c>
      <c r="R21" s="6">
        <v>1.7953833643082711</v>
      </c>
      <c r="S21" s="7">
        <v>6249.4682631275246</v>
      </c>
      <c r="T21" s="7">
        <v>10231.85718407386</v>
      </c>
      <c r="U21" s="7">
        <v>144</v>
      </c>
      <c r="V21" s="7"/>
    </row>
    <row r="22" spans="1:22">
      <c r="A22" t="s">
        <v>14</v>
      </c>
      <c r="B22" s="7">
        <v>29479873</v>
      </c>
      <c r="C22" s="6">
        <v>16.363917171556334</v>
      </c>
      <c r="D22" s="6">
        <v>30.939383626245608</v>
      </c>
      <c r="E22" s="6">
        <v>39.894958163490053</v>
      </c>
      <c r="F22" s="7">
        <v>13788.528063610851</v>
      </c>
      <c r="G22" s="7">
        <v>29704818</v>
      </c>
      <c r="H22" s="6">
        <v>44.286273088762904</v>
      </c>
      <c r="I22" s="6">
        <v>0.93639964399041264</v>
      </c>
      <c r="J22" s="6">
        <v>3.4862566402527695</v>
      </c>
      <c r="K22" s="6">
        <v>4.0295349730807981</v>
      </c>
      <c r="L22" s="6">
        <v>2.6069496200919327</v>
      </c>
      <c r="M22" s="6">
        <v>4.2129588876794335</v>
      </c>
      <c r="N22" s="6">
        <v>4.7199720934159579</v>
      </c>
      <c r="O22" s="6">
        <v>6.1111771497808869</v>
      </c>
      <c r="P22" s="6">
        <v>2.851313312204101</v>
      </c>
      <c r="Q22" s="6">
        <v>6.4538643192494902</v>
      </c>
      <c r="R22" s="6">
        <v>4.8168774169900654</v>
      </c>
      <c r="S22" s="7">
        <v>6153.0200280636109</v>
      </c>
      <c r="T22" s="7">
        <v>13893.740879326473</v>
      </c>
      <c r="U22" s="7">
        <v>33</v>
      </c>
      <c r="V22" s="7"/>
    </row>
    <row r="23" spans="1:22">
      <c r="A23" t="s">
        <v>15</v>
      </c>
      <c r="B23" s="7">
        <v>101299420</v>
      </c>
      <c r="C23" s="6">
        <v>5.3601392781913262</v>
      </c>
      <c r="D23" s="6">
        <v>29.199577845559233</v>
      </c>
      <c r="E23" s="6">
        <v>44.065289811136132</v>
      </c>
      <c r="F23" s="7">
        <v>11779.002325581396</v>
      </c>
      <c r="G23" s="7">
        <v>117192819</v>
      </c>
      <c r="H23" s="6">
        <v>35.515885073128921</v>
      </c>
      <c r="I23" s="6">
        <v>0.96962870225009257</v>
      </c>
      <c r="J23" s="6">
        <v>1.6102457182124785</v>
      </c>
      <c r="K23" s="6">
        <v>2.1480330121592175</v>
      </c>
      <c r="L23" s="6">
        <v>0.46732228533558873</v>
      </c>
      <c r="M23" s="6">
        <v>2.9246597268045922</v>
      </c>
      <c r="N23" s="6">
        <v>2.593121674118958</v>
      </c>
      <c r="O23" s="6">
        <v>4.6730991171054601</v>
      </c>
      <c r="P23" s="6">
        <v>21.09718631309654</v>
      </c>
      <c r="Q23" s="6">
        <v>3.9642740567576924</v>
      </c>
      <c r="R23" s="6">
        <v>4.3887927979614521</v>
      </c>
      <c r="S23" s="7">
        <v>4839.7752220930224</v>
      </c>
      <c r="T23" s="7">
        <v>13627.071976744186</v>
      </c>
      <c r="U23" s="7">
        <v>37</v>
      </c>
      <c r="V23" s="7"/>
    </row>
    <row r="24" spans="1:22">
      <c r="A24" t="s">
        <v>16</v>
      </c>
      <c r="B24" s="7">
        <v>112341769</v>
      </c>
      <c r="C24" s="6">
        <v>8.9558390343666385</v>
      </c>
      <c r="D24" s="6">
        <v>41.158338889963538</v>
      </c>
      <c r="E24" s="6">
        <v>42.198107989558189</v>
      </c>
      <c r="F24" s="7">
        <v>11022.544054160126</v>
      </c>
      <c r="G24" s="7">
        <v>112819938</v>
      </c>
      <c r="H24" s="6">
        <v>51.301870747349639</v>
      </c>
      <c r="I24" s="6">
        <v>1.2117662394035351</v>
      </c>
      <c r="J24" s="6">
        <v>4.5519295091263032</v>
      </c>
      <c r="K24" s="6">
        <v>3.3364442019104814</v>
      </c>
      <c r="L24" s="6">
        <v>0.49845393462279697</v>
      </c>
      <c r="M24" s="6">
        <v>4.7804994273264008</v>
      </c>
      <c r="N24" s="6">
        <v>5.9035862880903194</v>
      </c>
      <c r="O24" s="6">
        <v>5.9397061005298557</v>
      </c>
      <c r="P24" s="6">
        <v>3.9264336415430402E-2</v>
      </c>
      <c r="Q24" s="6">
        <v>5.0603109443297161</v>
      </c>
      <c r="R24" s="6">
        <v>10.45861991166845</v>
      </c>
      <c r="S24" s="7">
        <v>5678.8401461930926</v>
      </c>
      <c r="T24" s="7">
        <v>11069.460164835165</v>
      </c>
      <c r="U24" s="7">
        <v>112</v>
      </c>
      <c r="V24" s="7"/>
    </row>
    <row r="25" spans="1:22">
      <c r="A25" t="s">
        <v>17</v>
      </c>
      <c r="B25" s="7">
        <v>63592294</v>
      </c>
      <c r="C25" s="6">
        <v>16.851798112519734</v>
      </c>
      <c r="D25" s="6">
        <v>57.327909887949637</v>
      </c>
      <c r="E25" s="6">
        <v>25.544598218142596</v>
      </c>
      <c r="F25" s="7">
        <v>14410.218445501927</v>
      </c>
      <c r="G25" s="7">
        <v>58430045</v>
      </c>
      <c r="H25" s="6">
        <v>54.520713872460647</v>
      </c>
      <c r="I25" s="6">
        <v>1.2409541016098824</v>
      </c>
      <c r="J25" s="6">
        <v>4.0893914594794509</v>
      </c>
      <c r="K25" s="6">
        <v>4.5695015637930787</v>
      </c>
      <c r="L25" s="6">
        <v>4.2266934074755547</v>
      </c>
      <c r="M25" s="6">
        <v>5.9365009902011883</v>
      </c>
      <c r="N25" s="6">
        <v>7.8061001322179369</v>
      </c>
      <c r="O25" s="6">
        <v>6.9482420730636099</v>
      </c>
      <c r="P25" s="6">
        <v>1.7649480845000203</v>
      </c>
      <c r="Q25" s="6">
        <v>7.4536272905488952</v>
      </c>
      <c r="R25" s="6">
        <v>0</v>
      </c>
      <c r="S25" s="7">
        <v>7218.7803421708586</v>
      </c>
      <c r="T25" s="7">
        <v>13240.436211194199</v>
      </c>
      <c r="U25" s="7">
        <v>46</v>
      </c>
      <c r="V25" s="7"/>
    </row>
    <row r="26" spans="1:22">
      <c r="A26" t="s">
        <v>18</v>
      </c>
      <c r="B26" s="7">
        <v>43682198</v>
      </c>
      <c r="C26" s="6">
        <v>9.0211944005198639</v>
      </c>
      <c r="D26" s="6">
        <v>37.570700998150322</v>
      </c>
      <c r="E26" s="6">
        <v>39.86258429578109</v>
      </c>
      <c r="F26" s="7">
        <v>12455.716566866267</v>
      </c>
      <c r="G26" s="7">
        <v>42988951</v>
      </c>
      <c r="H26" s="6">
        <v>45.851519731197911</v>
      </c>
      <c r="I26" s="6">
        <v>0.97843017848935188</v>
      </c>
      <c r="J26" s="6">
        <v>4.0252157350850455</v>
      </c>
      <c r="K26" s="6">
        <v>3.7526222959011029</v>
      </c>
      <c r="L26" s="6">
        <v>2.2365731371300499</v>
      </c>
      <c r="M26" s="6">
        <v>4.3999147827542942</v>
      </c>
      <c r="N26" s="6">
        <v>4.583482904711957</v>
      </c>
      <c r="O26" s="6">
        <v>4.4222772730602333</v>
      </c>
      <c r="P26" s="6">
        <v>6.6249521185106381</v>
      </c>
      <c r="Q26" s="6">
        <v>4.8988754808183153</v>
      </c>
      <c r="R26" s="6">
        <v>3.7262714319314281</v>
      </c>
      <c r="S26" s="7">
        <v>5620.4982463644146</v>
      </c>
      <c r="T26" s="7">
        <v>12258.041345879668</v>
      </c>
      <c r="U26" s="7">
        <v>71</v>
      </c>
      <c r="V26" s="7"/>
    </row>
    <row r="27" spans="1:22">
      <c r="A27" t="s">
        <v>19</v>
      </c>
      <c r="B27" s="7">
        <v>9240256</v>
      </c>
      <c r="C27" s="6">
        <v>12.69605517422894</v>
      </c>
      <c r="D27" s="6">
        <v>38.859973143601216</v>
      </c>
      <c r="E27" s="6">
        <v>48.121794461105836</v>
      </c>
      <c r="F27" s="7">
        <v>13200.365714285714</v>
      </c>
      <c r="G27" s="7">
        <v>8483160</v>
      </c>
      <c r="H27" s="6">
        <v>41.64709294649635</v>
      </c>
      <c r="I27" s="6">
        <v>2.3120201670132356</v>
      </c>
      <c r="J27" s="6">
        <v>5.2089625799819874</v>
      </c>
      <c r="K27" s="6">
        <v>2.0140760046963631</v>
      </c>
      <c r="L27" s="6">
        <v>9.4310628350756076</v>
      </c>
      <c r="M27" s="6">
        <v>9.4015562596956794</v>
      </c>
      <c r="N27" s="6">
        <v>6.1964753700272075</v>
      </c>
      <c r="O27" s="6">
        <v>7.9262178244899308</v>
      </c>
      <c r="P27" s="6">
        <v>2.9486964763130721</v>
      </c>
      <c r="Q27" s="6">
        <v>6.7516780303566133</v>
      </c>
      <c r="R27" s="6">
        <v>0</v>
      </c>
      <c r="S27" s="7">
        <v>5047.1278999999995</v>
      </c>
      <c r="T27" s="7">
        <v>12118.8</v>
      </c>
      <c r="U27" s="7">
        <v>74</v>
      </c>
      <c r="V27" s="7"/>
    </row>
    <row r="28" spans="1:22">
      <c r="A28" t="s">
        <v>20</v>
      </c>
      <c r="B28" s="7">
        <v>96338906</v>
      </c>
      <c r="C28" s="6">
        <v>14.456840520900247</v>
      </c>
      <c r="D28" s="6">
        <v>33.269076150812836</v>
      </c>
      <c r="E28" s="6">
        <v>45.079807113441788</v>
      </c>
      <c r="F28" s="7">
        <v>10747.312137438643</v>
      </c>
      <c r="G28" s="7">
        <v>99491848</v>
      </c>
      <c r="H28" s="6">
        <v>55.534064137596481</v>
      </c>
      <c r="I28" s="6">
        <v>1.6522147724102982</v>
      </c>
      <c r="J28" s="6">
        <v>4.4515727157867246</v>
      </c>
      <c r="K28" s="6">
        <v>3.4871800953983687</v>
      </c>
      <c r="L28" s="6">
        <v>0.4536880247716375</v>
      </c>
      <c r="M28" s="6">
        <v>5.7348867416755596</v>
      </c>
      <c r="N28" s="6">
        <v>4.2570163135375676</v>
      </c>
      <c r="O28" s="6">
        <v>5.8603904613370927</v>
      </c>
      <c r="P28" s="6">
        <v>4.9578335603938131</v>
      </c>
      <c r="Q28" s="6">
        <v>4.5187968063473907</v>
      </c>
      <c r="R28" s="6">
        <v>0</v>
      </c>
      <c r="S28" s="7">
        <v>6163.7513029897364</v>
      </c>
      <c r="T28" s="7">
        <v>11099.045961624275</v>
      </c>
      <c r="U28" s="7">
        <v>110</v>
      </c>
      <c r="V28" s="7"/>
    </row>
    <row r="29" spans="1:22">
      <c r="A29" t="s">
        <v>21</v>
      </c>
      <c r="B29" s="7">
        <v>23229989</v>
      </c>
      <c r="C29" s="6">
        <v>16.000877142042555</v>
      </c>
      <c r="D29" s="6">
        <v>25.447480840391272</v>
      </c>
      <c r="E29" s="6">
        <v>51.528035592268253</v>
      </c>
      <c r="F29" s="7">
        <v>10957.541981132075</v>
      </c>
      <c r="G29" s="7">
        <v>16256359</v>
      </c>
      <c r="H29" s="6">
        <v>55.243491054792784</v>
      </c>
      <c r="I29" s="6">
        <v>-0.2751807461929206</v>
      </c>
      <c r="J29" s="6">
        <v>3.3050896575303237</v>
      </c>
      <c r="K29" s="6">
        <v>3.0706159970999658</v>
      </c>
      <c r="L29" s="6">
        <v>0.28933545328323523</v>
      </c>
      <c r="M29" s="6">
        <v>5.2861442712971582</v>
      </c>
      <c r="N29" s="6">
        <v>-0.75017345519990053</v>
      </c>
      <c r="O29" s="6">
        <v>6.9029497318557009</v>
      </c>
      <c r="P29" s="6">
        <v>1.0921802969533336</v>
      </c>
      <c r="Q29" s="6">
        <v>6.3550726211201418</v>
      </c>
      <c r="R29" s="6">
        <v>6.2449408259254113</v>
      </c>
      <c r="S29" s="7">
        <v>4236.1227500000005</v>
      </c>
      <c r="T29" s="7">
        <v>7668.0938679245282</v>
      </c>
      <c r="U29" s="7">
        <v>158</v>
      </c>
      <c r="V29" s="7"/>
    </row>
    <row r="30" spans="1:22">
      <c r="A30" t="s">
        <v>22</v>
      </c>
      <c r="B30" s="7">
        <v>154270773</v>
      </c>
      <c r="C30" s="6">
        <v>9.659835567168642</v>
      </c>
      <c r="D30" s="6">
        <v>33.853289242285705</v>
      </c>
      <c r="E30" s="6">
        <v>51.028458903229847</v>
      </c>
      <c r="F30" s="7">
        <v>10491.042026521591</v>
      </c>
      <c r="G30" s="7">
        <v>161131745</v>
      </c>
      <c r="H30" s="6">
        <v>53.357469218743944</v>
      </c>
      <c r="I30" s="6">
        <v>1.3838351219990823</v>
      </c>
      <c r="J30" s="6">
        <v>2.3428121193623266</v>
      </c>
      <c r="K30" s="6">
        <v>2.3644202264426539</v>
      </c>
      <c r="L30" s="6">
        <v>1.0005514431684457</v>
      </c>
      <c r="M30" s="6">
        <v>5.5524750507728937</v>
      </c>
      <c r="N30" s="6">
        <v>5.6196617556645965</v>
      </c>
      <c r="O30" s="6">
        <v>5.49706200351768</v>
      </c>
      <c r="P30" s="6">
        <v>1.6974214361049709</v>
      </c>
      <c r="Q30" s="6">
        <v>5.2125834049646764</v>
      </c>
      <c r="R30" s="6">
        <v>7.2584152551689929</v>
      </c>
      <c r="S30" s="7">
        <v>5846.7066467188024</v>
      </c>
      <c r="T30" s="7">
        <v>10957.616116967018</v>
      </c>
      <c r="U30" s="7">
        <v>117</v>
      </c>
      <c r="V30" s="7"/>
    </row>
    <row r="31" spans="1:22">
      <c r="A31" t="s">
        <v>23</v>
      </c>
      <c r="B31" s="7">
        <v>132436478</v>
      </c>
      <c r="C31" s="6">
        <v>5.8450957899982816</v>
      </c>
      <c r="D31" s="6">
        <v>35.486697252701028</v>
      </c>
      <c r="E31" s="6">
        <v>46.432917824951517</v>
      </c>
      <c r="F31" s="7">
        <v>12216.260308089659</v>
      </c>
      <c r="G31" s="7">
        <v>137607107</v>
      </c>
      <c r="H31" s="6">
        <v>49.492563628999186</v>
      </c>
      <c r="I31" s="6">
        <v>1.3268101334330065</v>
      </c>
      <c r="J31" s="6">
        <v>3.3042982220387782</v>
      </c>
      <c r="K31" s="6">
        <v>3.1308592876674606</v>
      </c>
      <c r="L31" s="6">
        <v>0.9813265676750258</v>
      </c>
      <c r="M31" s="6">
        <v>5.3209475437921965</v>
      </c>
      <c r="N31" s="6">
        <v>3.9289904772142328</v>
      </c>
      <c r="O31" s="6">
        <v>6.7659519286311278</v>
      </c>
      <c r="P31" s="6">
        <v>3.6162524149279589</v>
      </c>
      <c r="Q31" s="6">
        <v>3.7747192083618182</v>
      </c>
      <c r="R31" s="6">
        <v>6.2981667073343823</v>
      </c>
      <c r="S31" s="7">
        <v>6282.1958297205047</v>
      </c>
      <c r="T31" s="7">
        <v>12693.211604095563</v>
      </c>
      <c r="U31" s="7">
        <v>62</v>
      </c>
      <c r="V31" s="7"/>
    </row>
    <row r="32" spans="1:22">
      <c r="A32" t="s">
        <v>24</v>
      </c>
      <c r="B32" s="7">
        <v>21188061</v>
      </c>
      <c r="C32" s="6">
        <v>10.546014569242557</v>
      </c>
      <c r="D32" s="6">
        <v>32.152550438664491</v>
      </c>
      <c r="E32" s="6">
        <v>42.00650545606792</v>
      </c>
      <c r="F32" s="7">
        <v>12802.453776435046</v>
      </c>
      <c r="G32" s="7">
        <v>21789150</v>
      </c>
      <c r="H32" s="6">
        <v>47.283160380281011</v>
      </c>
      <c r="I32" s="6">
        <v>1.7989276314128819</v>
      </c>
      <c r="J32" s="6">
        <v>1.7132885862918013</v>
      </c>
      <c r="K32" s="6">
        <v>3.0773272018412832</v>
      </c>
      <c r="L32" s="6">
        <v>2.5743182271910565</v>
      </c>
      <c r="M32" s="6">
        <v>5.4535207201749492</v>
      </c>
      <c r="N32" s="6">
        <v>4.9153337326146271</v>
      </c>
      <c r="O32" s="6">
        <v>6.6982132850524234</v>
      </c>
      <c r="P32" s="6">
        <v>0.85081010502933807</v>
      </c>
      <c r="Q32" s="6">
        <v>4.456504865953927</v>
      </c>
      <c r="R32" s="6">
        <v>5.3695256584125586</v>
      </c>
      <c r="S32" s="7">
        <v>6225.1351903323266</v>
      </c>
      <c r="T32" s="7">
        <v>13165.649546827795</v>
      </c>
      <c r="U32" s="7">
        <v>50</v>
      </c>
      <c r="V32" s="7"/>
    </row>
    <row r="33" spans="1:22">
      <c r="A33" t="s">
        <v>25</v>
      </c>
      <c r="B33" s="7">
        <v>498533893</v>
      </c>
      <c r="C33" s="6">
        <v>9.4262164839412446</v>
      </c>
      <c r="D33" s="6">
        <v>53.17403725647997</v>
      </c>
      <c r="E33" s="6">
        <v>33.070817112929973</v>
      </c>
      <c r="F33" s="7">
        <v>13192.217332627679</v>
      </c>
      <c r="G33" s="7">
        <v>505735606</v>
      </c>
      <c r="H33" s="6">
        <v>48.927891527574189</v>
      </c>
      <c r="I33" s="6">
        <v>1.1513700797250175</v>
      </c>
      <c r="J33" s="6">
        <v>3.8852705439134141</v>
      </c>
      <c r="K33" s="6">
        <v>1.7873638562834353</v>
      </c>
      <c r="L33" s="6">
        <v>1.630864317668786</v>
      </c>
      <c r="M33" s="6">
        <v>4.2753174887195895</v>
      </c>
      <c r="N33" s="6">
        <v>4.361871621908306</v>
      </c>
      <c r="O33" s="6">
        <v>5.1522303869583581</v>
      </c>
      <c r="P33" s="6">
        <v>18.636583863545493</v>
      </c>
      <c r="Q33" s="6">
        <v>3.6970552118887197</v>
      </c>
      <c r="R33" s="6">
        <v>2.3241621018077971</v>
      </c>
      <c r="S33" s="7">
        <v>6547.9166107435831</v>
      </c>
      <c r="T33" s="7">
        <v>13382.789256417042</v>
      </c>
      <c r="U33" s="7">
        <v>42</v>
      </c>
      <c r="V33" s="7"/>
    </row>
    <row r="34" spans="1:22">
      <c r="A34" t="s">
        <v>26</v>
      </c>
      <c r="B34" s="7">
        <v>12265308</v>
      </c>
      <c r="C34" s="6">
        <v>16.070684894337752</v>
      </c>
      <c r="D34" s="6">
        <v>20.227759465966937</v>
      </c>
      <c r="E34" s="6">
        <v>51.670671458066927</v>
      </c>
      <c r="F34" s="7">
        <v>13597.90243902439</v>
      </c>
      <c r="G34" s="7">
        <v>13360919</v>
      </c>
      <c r="H34" s="6">
        <v>45.789144968246568</v>
      </c>
      <c r="I34" s="6">
        <v>0.91169858899675993</v>
      </c>
      <c r="J34" s="6">
        <v>3.4291077582313014</v>
      </c>
      <c r="K34" s="6">
        <v>2.4749326000703995</v>
      </c>
      <c r="L34" s="6">
        <v>5.1107563783599019</v>
      </c>
      <c r="M34" s="6">
        <v>6.5062439941444143</v>
      </c>
      <c r="N34" s="6">
        <v>4.4771181533246329</v>
      </c>
      <c r="O34" s="6">
        <v>6.2515329970939879</v>
      </c>
      <c r="P34" s="6">
        <v>0.63224902418763262</v>
      </c>
      <c r="Q34" s="6">
        <v>5.2617798221813938</v>
      </c>
      <c r="R34" s="6">
        <v>6.3728864758479551</v>
      </c>
      <c r="S34" s="7">
        <v>6782.5394345898012</v>
      </c>
      <c r="T34" s="7">
        <v>14812.548780487805</v>
      </c>
      <c r="U34" s="7">
        <v>26</v>
      </c>
      <c r="V34" s="7"/>
    </row>
    <row r="35" spans="1:22">
      <c r="A35" t="s">
        <v>27</v>
      </c>
      <c r="B35" s="7">
        <v>54323788</v>
      </c>
      <c r="C35" s="6">
        <v>5.4116476560876059</v>
      </c>
      <c r="D35" s="6">
        <v>18.687949374958905</v>
      </c>
      <c r="E35" s="6">
        <v>43.295811772183484</v>
      </c>
      <c r="F35" s="7">
        <v>19270.588151826891</v>
      </c>
      <c r="G35" s="7">
        <v>62071561</v>
      </c>
      <c r="H35" s="6">
        <v>26.908771989800613</v>
      </c>
      <c r="I35" s="6">
        <v>0.66417282465314509</v>
      </c>
      <c r="J35" s="6">
        <v>2.2786802800077801</v>
      </c>
      <c r="K35" s="6">
        <v>1.6960737623466566</v>
      </c>
      <c r="L35" s="6">
        <v>0.56735940634713533</v>
      </c>
      <c r="M35" s="6">
        <v>2.4952087639619696</v>
      </c>
      <c r="N35" s="6">
        <v>2.145904289405578</v>
      </c>
      <c r="O35" s="6">
        <v>3.3087816657293345</v>
      </c>
      <c r="P35" s="6">
        <v>25.949738028982388</v>
      </c>
      <c r="Q35" s="6">
        <v>2.5203236309781221</v>
      </c>
      <c r="R35" s="6">
        <v>2.314411941404213</v>
      </c>
      <c r="S35" s="7">
        <v>5925.0425044341964</v>
      </c>
      <c r="T35" s="7">
        <v>22019</v>
      </c>
      <c r="U35" s="7">
        <v>2</v>
      </c>
      <c r="V35" s="7"/>
    </row>
    <row r="36" spans="1:22">
      <c r="A36" t="s">
        <v>28</v>
      </c>
      <c r="B36" s="7">
        <v>494582164</v>
      </c>
      <c r="C36" s="6">
        <v>4.7118003228276546</v>
      </c>
      <c r="D36" s="6">
        <v>38.605431189791148</v>
      </c>
      <c r="E36" s="6">
        <v>37.517760951848636</v>
      </c>
      <c r="F36" s="7">
        <v>12159.065886517848</v>
      </c>
      <c r="G36" s="7">
        <v>492926348</v>
      </c>
      <c r="H36" s="6">
        <v>52.159357817488797</v>
      </c>
      <c r="I36" s="6">
        <v>0.91456000846601126</v>
      </c>
      <c r="J36" s="6">
        <v>3.2335705414554141</v>
      </c>
      <c r="K36" s="6">
        <v>3.1470278212841651</v>
      </c>
      <c r="L36" s="6">
        <v>0.69010519802848924</v>
      </c>
      <c r="M36" s="6">
        <v>3.9309116440251639</v>
      </c>
      <c r="N36" s="6">
        <v>3.8276929944105968</v>
      </c>
      <c r="O36" s="6">
        <v>4.0153098044578455</v>
      </c>
      <c r="P36" s="6">
        <v>10.050447151183731</v>
      </c>
      <c r="Q36" s="6">
        <v>3.2728209022415662</v>
      </c>
      <c r="R36" s="6">
        <v>11.546995471217942</v>
      </c>
      <c r="S36" s="7">
        <v>6320.8579415380073</v>
      </c>
      <c r="T36" s="7">
        <v>12118.358442324712</v>
      </c>
      <c r="U36" s="7">
        <v>75</v>
      </c>
      <c r="V36" s="7"/>
    </row>
    <row r="37" spans="1:22">
      <c r="A37" t="s">
        <v>29</v>
      </c>
      <c r="B37" s="7">
        <v>217896091</v>
      </c>
      <c r="C37" s="6">
        <v>9.9638574975629091</v>
      </c>
      <c r="D37" s="6">
        <v>44.78525775847902</v>
      </c>
      <c r="E37" s="6">
        <v>28.012437818354435</v>
      </c>
      <c r="F37" s="7">
        <v>16676.572095515075</v>
      </c>
      <c r="G37" s="7">
        <v>251872494</v>
      </c>
      <c r="H37" s="6">
        <v>39.993891532276642</v>
      </c>
      <c r="I37" s="6">
        <v>0.76929090558018609</v>
      </c>
      <c r="J37" s="6">
        <v>3.1482507891473057</v>
      </c>
      <c r="K37" s="6">
        <v>2.0600019230365025</v>
      </c>
      <c r="L37" s="6">
        <v>0.83598678305857388</v>
      </c>
      <c r="M37" s="6">
        <v>3.1238572084810499</v>
      </c>
      <c r="N37" s="6">
        <v>3.6560939877777998</v>
      </c>
      <c r="O37" s="6">
        <v>5.344470436696434</v>
      </c>
      <c r="P37" s="6">
        <v>14.491270992059974</v>
      </c>
      <c r="Q37" s="6">
        <v>3.6064762315808894</v>
      </c>
      <c r="R37" s="6">
        <v>4.3764405652012162</v>
      </c>
      <c r="S37" s="7">
        <v>7709.5983506811572</v>
      </c>
      <c r="T37" s="7">
        <v>19276.939690800551</v>
      </c>
      <c r="U37" s="7">
        <v>5</v>
      </c>
      <c r="V37" s="7"/>
    </row>
    <row r="38" spans="1:22">
      <c r="A38" t="s">
        <v>30</v>
      </c>
      <c r="B38" s="7">
        <v>4645449</v>
      </c>
      <c r="C38" s="6">
        <v>19.772943368875644</v>
      </c>
      <c r="D38" s="6">
        <v>32.301700007900202</v>
      </c>
      <c r="E38" s="6">
        <v>44.781376353502104</v>
      </c>
      <c r="F38" s="7">
        <v>15800.84693877551</v>
      </c>
      <c r="G38" s="7">
        <v>4808354</v>
      </c>
      <c r="H38" s="6">
        <v>47.693562079663849</v>
      </c>
      <c r="I38" s="6">
        <v>1.5568450243056147</v>
      </c>
      <c r="J38" s="6">
        <v>5.953589315595317</v>
      </c>
      <c r="K38" s="6">
        <v>2.9036813845236851</v>
      </c>
      <c r="L38" s="6">
        <v>5.7675734773271685</v>
      </c>
      <c r="M38" s="6">
        <v>8.0206939838456162</v>
      </c>
      <c r="N38" s="6">
        <v>7.3195717287038349</v>
      </c>
      <c r="O38" s="6">
        <v>3.8510802241265933</v>
      </c>
      <c r="P38" s="6">
        <v>1.8895403707796889</v>
      </c>
      <c r="Q38" s="6">
        <v>5.254528264765864</v>
      </c>
      <c r="R38" s="6">
        <v>4.7397625050069108</v>
      </c>
      <c r="S38" s="7">
        <v>7800.2561224489791</v>
      </c>
      <c r="T38" s="7">
        <v>16354.945578231293</v>
      </c>
      <c r="U38" s="7">
        <v>12</v>
      </c>
      <c r="V38" s="7"/>
    </row>
    <row r="39" spans="1:22">
      <c r="A39" t="s">
        <v>31</v>
      </c>
      <c r="B39" s="7">
        <v>537141676</v>
      </c>
      <c r="C39" s="6">
        <v>13.066744796767548</v>
      </c>
      <c r="D39" s="6">
        <v>33.418566091676716</v>
      </c>
      <c r="E39" s="6">
        <v>51.087177975741362</v>
      </c>
      <c r="F39" s="7">
        <v>10106.146302916275</v>
      </c>
      <c r="G39" s="7">
        <v>511091790</v>
      </c>
      <c r="H39" s="6">
        <v>56.026135700594992</v>
      </c>
      <c r="I39" s="6">
        <v>1.1325254706204535</v>
      </c>
      <c r="J39" s="6">
        <v>8.3317491423605148</v>
      </c>
      <c r="K39" s="6">
        <v>3.0485957894177873</v>
      </c>
      <c r="L39" s="6">
        <v>0.89689852384441537</v>
      </c>
      <c r="M39" s="6">
        <v>4.5701665565788092</v>
      </c>
      <c r="N39" s="6">
        <v>4.3766089394627139</v>
      </c>
      <c r="O39" s="6">
        <v>7.1637813082460182</v>
      </c>
      <c r="P39" s="6">
        <v>4.0326585621733431</v>
      </c>
      <c r="Q39" s="6">
        <v>6.7031533513774511</v>
      </c>
      <c r="R39" s="6">
        <v>0</v>
      </c>
      <c r="S39" s="7">
        <v>5387.4878611476952</v>
      </c>
      <c r="T39" s="7">
        <v>9616.026152398872</v>
      </c>
      <c r="U39" s="7">
        <v>153</v>
      </c>
      <c r="V39" s="7"/>
    </row>
    <row r="40" spans="1:22">
      <c r="A40" t="s">
        <v>32</v>
      </c>
      <c r="B40" s="7">
        <v>15971441</v>
      </c>
      <c r="C40" s="6">
        <v>8.7601801240101</v>
      </c>
      <c r="D40" s="6">
        <v>32.10966374292714</v>
      </c>
      <c r="E40" s="6">
        <v>43.924959557500166</v>
      </c>
      <c r="F40" s="7">
        <v>11391.898002853068</v>
      </c>
      <c r="G40" s="7">
        <v>17050878</v>
      </c>
      <c r="H40" s="6">
        <v>48.229728521897819</v>
      </c>
      <c r="I40" s="6">
        <v>0.99537630848100611</v>
      </c>
      <c r="J40" s="6">
        <v>2.6300855592304395</v>
      </c>
      <c r="K40" s="6">
        <v>4.0488734363121948</v>
      </c>
      <c r="L40" s="6">
        <v>4.4855719453273899</v>
      </c>
      <c r="M40" s="6">
        <v>5.8283868431877819</v>
      </c>
      <c r="N40" s="6">
        <v>4.1044238308431975</v>
      </c>
      <c r="O40" s="6">
        <v>7.0040016121163964</v>
      </c>
      <c r="P40" s="6">
        <v>12.985723843663651</v>
      </c>
      <c r="Q40" s="6">
        <v>4.5029943912565669</v>
      </c>
      <c r="R40" s="6">
        <v>3.9105790329389496</v>
      </c>
      <c r="S40" s="7">
        <v>5865.614957203994</v>
      </c>
      <c r="T40" s="7">
        <v>12161.824536376605</v>
      </c>
      <c r="U40" s="7">
        <v>73</v>
      </c>
      <c r="V40" s="7"/>
    </row>
    <row r="41" spans="1:22">
      <c r="A41" t="s">
        <v>33</v>
      </c>
      <c r="B41" s="7">
        <v>1170416217</v>
      </c>
      <c r="C41" s="6">
        <v>7.4811906848348126</v>
      </c>
      <c r="D41" s="6">
        <v>52.915236392354259</v>
      </c>
      <c r="E41" s="6">
        <v>39.377039834710352</v>
      </c>
      <c r="F41" s="7">
        <v>10513.035273511183</v>
      </c>
      <c r="G41" s="7">
        <v>1255819227</v>
      </c>
      <c r="H41" s="6">
        <v>61.179257625747439</v>
      </c>
      <c r="I41" s="6">
        <v>1.1541050462034372</v>
      </c>
      <c r="J41" s="6">
        <v>4.0061862168001356</v>
      </c>
      <c r="K41" s="6">
        <v>2.0853002181340226</v>
      </c>
      <c r="L41" s="6">
        <v>0.75900700236690988</v>
      </c>
      <c r="M41" s="6">
        <v>4.9368180719851331</v>
      </c>
      <c r="N41" s="6">
        <v>4.8129750015365866</v>
      </c>
      <c r="O41" s="6">
        <v>5.052627375484513</v>
      </c>
      <c r="P41" s="6">
        <v>9.523444134208976</v>
      </c>
      <c r="Q41" s="6">
        <v>4.3016553934318758</v>
      </c>
      <c r="R41" s="6">
        <v>0</v>
      </c>
      <c r="S41" s="7">
        <v>6901.1127297224475</v>
      </c>
      <c r="T41" s="7">
        <v>11280.15114524387</v>
      </c>
      <c r="U41" s="7">
        <v>104</v>
      </c>
      <c r="V41" s="7"/>
    </row>
    <row r="42" spans="1:22">
      <c r="A42" t="s">
        <v>34</v>
      </c>
      <c r="B42" s="7">
        <v>96996401</v>
      </c>
      <c r="C42" s="6">
        <v>11.714806820512855</v>
      </c>
      <c r="D42" s="6">
        <v>22.483564106672372</v>
      </c>
      <c r="E42" s="6">
        <v>46.671470831170325</v>
      </c>
      <c r="F42" s="7">
        <v>12501.147183915453</v>
      </c>
      <c r="G42" s="7">
        <v>86561957</v>
      </c>
      <c r="H42" s="6">
        <v>57.654854707131911</v>
      </c>
      <c r="I42" s="6">
        <v>1.5821048962652264</v>
      </c>
      <c r="J42" s="6">
        <v>4.0044081027419463</v>
      </c>
      <c r="K42" s="6">
        <v>4.5290225705040381</v>
      </c>
      <c r="L42" s="6">
        <v>1.0771595540521339</v>
      </c>
      <c r="M42" s="6">
        <v>4.2279734618291958</v>
      </c>
      <c r="N42" s="6">
        <v>5.1817846955562716</v>
      </c>
      <c r="O42" s="6">
        <v>5.8282079967300193</v>
      </c>
      <c r="P42" s="6">
        <v>2.2625075123936953</v>
      </c>
      <c r="Q42" s="6">
        <v>5.947746421675749</v>
      </c>
      <c r="R42" s="6">
        <v>2.4098634923422537</v>
      </c>
      <c r="S42" s="7">
        <v>6432.1652970743653</v>
      </c>
      <c r="T42" s="7">
        <v>11156.329037247067</v>
      </c>
      <c r="U42" s="7">
        <v>108</v>
      </c>
      <c r="V42" s="7"/>
    </row>
    <row r="43" spans="1:22">
      <c r="A43" t="s">
        <v>35</v>
      </c>
      <c r="B43" s="7">
        <v>137056011</v>
      </c>
      <c r="C43" s="6">
        <v>10.257918567322086</v>
      </c>
      <c r="D43" s="6">
        <v>17.713393832832331</v>
      </c>
      <c r="E43" s="6">
        <v>51.713369944788489</v>
      </c>
      <c r="F43" s="7">
        <v>14315.438792563193</v>
      </c>
      <c r="G43" s="7">
        <v>153278538</v>
      </c>
      <c r="H43" s="6">
        <v>36.013284403847848</v>
      </c>
      <c r="I43" s="6">
        <v>0.98904529608704905</v>
      </c>
      <c r="J43" s="6">
        <v>1.5940247224957225</v>
      </c>
      <c r="K43" s="6">
        <v>3.5751713720025178</v>
      </c>
      <c r="L43" s="6">
        <v>0.48313518621896046</v>
      </c>
      <c r="M43" s="6">
        <v>2.876427468273477</v>
      </c>
      <c r="N43" s="6">
        <v>2.2082020576161812</v>
      </c>
      <c r="O43" s="6">
        <v>5.0197724615562285</v>
      </c>
      <c r="P43" s="6">
        <v>26.094708308086812</v>
      </c>
      <c r="Q43" s="6">
        <v>4.3031172961735846</v>
      </c>
      <c r="R43" s="6">
        <v>3.5998190431591928</v>
      </c>
      <c r="S43" s="7">
        <v>5765.6816189680385</v>
      </c>
      <c r="T43" s="7">
        <v>16009.874451639858</v>
      </c>
      <c r="U43" s="7">
        <v>16</v>
      </c>
      <c r="V43" s="7"/>
    </row>
    <row r="44" spans="1:22">
      <c r="A44" t="s">
        <v>36</v>
      </c>
      <c r="B44" s="7">
        <v>269929413</v>
      </c>
      <c r="C44" s="6">
        <v>4.7882269873272394</v>
      </c>
      <c r="D44" s="6">
        <v>44.01468987005132</v>
      </c>
      <c r="E44" s="6">
        <v>40.830169552511862</v>
      </c>
      <c r="F44" s="7">
        <v>10551.94922012431</v>
      </c>
      <c r="G44" s="7">
        <v>281695686</v>
      </c>
      <c r="H44" s="6">
        <v>52.272388463201395</v>
      </c>
      <c r="I44" s="6">
        <v>1.5550684542609574</v>
      </c>
      <c r="J44" s="6">
        <v>2.7931299238995089</v>
      </c>
      <c r="K44" s="6">
        <v>1.5280293181344637</v>
      </c>
      <c r="L44" s="6">
        <v>0.32826457271340675</v>
      </c>
      <c r="M44" s="6">
        <v>5.1497695708410678</v>
      </c>
      <c r="N44" s="6">
        <v>4.3737892812458625</v>
      </c>
      <c r="O44" s="6">
        <v>5.6457280676992694</v>
      </c>
      <c r="P44" s="6">
        <v>5.1816460902422197</v>
      </c>
      <c r="Q44" s="6">
        <v>3.7224484403357176</v>
      </c>
      <c r="R44" s="6">
        <v>3.4813162172458689</v>
      </c>
      <c r="S44" s="7">
        <v>5756.1887052890825</v>
      </c>
      <c r="T44" s="7">
        <v>11011.910636800751</v>
      </c>
      <c r="U44" s="7">
        <v>114</v>
      </c>
      <c r="V44" s="7"/>
    </row>
    <row r="45" spans="1:22">
      <c r="A45" t="s">
        <v>37</v>
      </c>
      <c r="B45" s="7">
        <v>30546405</v>
      </c>
      <c r="C45" s="6">
        <v>12.061200000458319</v>
      </c>
      <c r="D45" s="6">
        <v>27.46796226920975</v>
      </c>
      <c r="E45" s="6">
        <v>58.31773002420416</v>
      </c>
      <c r="F45" s="7">
        <v>9234.1006650544132</v>
      </c>
      <c r="G45" s="7">
        <v>32368382</v>
      </c>
      <c r="H45" s="6">
        <v>56.855494908580852</v>
      </c>
      <c r="I45" s="6">
        <v>1.3563961275543521</v>
      </c>
      <c r="J45" s="6">
        <v>1.1871713575303209</v>
      </c>
      <c r="K45" s="6">
        <v>3.3733054682807433</v>
      </c>
      <c r="L45" s="6">
        <v>3.9738947717559681</v>
      </c>
      <c r="M45" s="6">
        <v>4.8683442070104093</v>
      </c>
      <c r="N45" s="6">
        <v>4.4372737568408578</v>
      </c>
      <c r="O45" s="6">
        <v>8.0847934567751949</v>
      </c>
      <c r="P45" s="6">
        <v>3.4802481013725059E-2</v>
      </c>
      <c r="Q45" s="6">
        <v>5.379966011276065</v>
      </c>
      <c r="R45" s="6">
        <v>7.5105123882929945</v>
      </c>
      <c r="S45" s="7">
        <v>5563.2417714631201</v>
      </c>
      <c r="T45" s="7">
        <v>9784.8796856106401</v>
      </c>
      <c r="U45" s="7">
        <v>152</v>
      </c>
      <c r="V45" s="7"/>
    </row>
    <row r="46" spans="1:22">
      <c r="A46" t="s">
        <v>38</v>
      </c>
      <c r="B46" s="7">
        <v>221299253</v>
      </c>
      <c r="C46" s="6">
        <v>6.9073161308863522</v>
      </c>
      <c r="D46" s="6">
        <v>47.568640008016658</v>
      </c>
      <c r="E46" s="6">
        <v>45.221097967285054</v>
      </c>
      <c r="F46" s="7">
        <v>9954.5343439341468</v>
      </c>
      <c r="G46" s="7">
        <v>229977432</v>
      </c>
      <c r="H46" s="6">
        <v>56.238737207918732</v>
      </c>
      <c r="I46" s="6">
        <v>1.2739794529056225</v>
      </c>
      <c r="J46" s="6">
        <v>2.6052690204837146</v>
      </c>
      <c r="K46" s="6">
        <v>4.6956250124577448</v>
      </c>
      <c r="L46" s="6">
        <v>0.42413919988462173</v>
      </c>
      <c r="M46" s="6">
        <v>6.1143409323746161</v>
      </c>
      <c r="N46" s="6">
        <v>4.8148358313697495</v>
      </c>
      <c r="O46" s="6">
        <v>7.7694729281088764</v>
      </c>
      <c r="P46" s="6">
        <v>9.9467077317395223</v>
      </c>
      <c r="Q46" s="6">
        <v>4.1771303412066976</v>
      </c>
      <c r="R46" s="6">
        <v>0</v>
      </c>
      <c r="S46" s="7">
        <v>5817.8401160541589</v>
      </c>
      <c r="T46" s="7">
        <v>10344.898205208943</v>
      </c>
      <c r="U46" s="7">
        <v>142</v>
      </c>
      <c r="V46" s="7"/>
    </row>
    <row r="47" spans="1:22">
      <c r="A47" t="s">
        <v>39</v>
      </c>
      <c r="B47" s="7">
        <v>18057791</v>
      </c>
      <c r="C47" s="6">
        <v>11.627385653095663</v>
      </c>
      <c r="D47" s="6">
        <v>32.507863226459982</v>
      </c>
      <c r="E47" s="6">
        <v>55.754660135339918</v>
      </c>
      <c r="F47" s="7">
        <v>10277.627205463859</v>
      </c>
      <c r="G47" s="7">
        <v>17758645</v>
      </c>
      <c r="H47" s="6">
        <v>61.420923386891289</v>
      </c>
      <c r="I47" s="6">
        <v>1.2043904250577677</v>
      </c>
      <c r="J47" s="6">
        <v>1.5917561277901553</v>
      </c>
      <c r="K47" s="6">
        <v>2.7543110411858565</v>
      </c>
      <c r="L47" s="6">
        <v>3.7028657873390678</v>
      </c>
      <c r="M47" s="6">
        <v>5.7395429662567166</v>
      </c>
      <c r="N47" s="6">
        <v>5.7153815507883623</v>
      </c>
      <c r="O47" s="6">
        <v>6.5776728460983369</v>
      </c>
      <c r="P47" s="6">
        <v>3.1548229608734228</v>
      </c>
      <c r="Q47" s="6">
        <v>7.1292560327660137</v>
      </c>
      <c r="R47" s="6">
        <v>0</v>
      </c>
      <c r="S47" s="7">
        <v>6208.0385543540124</v>
      </c>
      <c r="T47" s="7">
        <v>10107.36767216847</v>
      </c>
      <c r="U47" s="7">
        <v>146</v>
      </c>
      <c r="V47" s="7"/>
    </row>
    <row r="48" spans="1:22">
      <c r="A48" t="s">
        <v>40</v>
      </c>
      <c r="B48" s="7">
        <v>51779252</v>
      </c>
      <c r="C48" s="6">
        <v>14.366051483323862</v>
      </c>
      <c r="D48" s="6">
        <v>29.304117796062407</v>
      </c>
      <c r="E48" s="6">
        <v>46.987084711073074</v>
      </c>
      <c r="F48" s="7">
        <v>12240.957919621749</v>
      </c>
      <c r="G48" s="7">
        <v>53651134</v>
      </c>
      <c r="H48" s="6">
        <v>50.267788542922496</v>
      </c>
      <c r="I48" s="6">
        <v>1.5078103474942393</v>
      </c>
      <c r="J48" s="6">
        <v>5.5186767534121461</v>
      </c>
      <c r="K48" s="6">
        <v>2.8547468726383309</v>
      </c>
      <c r="L48" s="6">
        <v>1.401357537009376</v>
      </c>
      <c r="M48" s="6">
        <v>4.7753812622115319</v>
      </c>
      <c r="N48" s="6">
        <v>4.8076037125328988</v>
      </c>
      <c r="O48" s="6">
        <v>7.4228623201142403</v>
      </c>
      <c r="P48" s="6">
        <v>5.2573738515946369</v>
      </c>
      <c r="Q48" s="6">
        <v>6.2524459408444182</v>
      </c>
      <c r="R48" s="6">
        <v>0</v>
      </c>
      <c r="S48" s="7">
        <v>6375.7065224586286</v>
      </c>
      <c r="T48" s="7">
        <v>12683.483215130023</v>
      </c>
      <c r="U48" s="7">
        <v>63</v>
      </c>
      <c r="V48" s="7"/>
    </row>
    <row r="49" spans="1:22">
      <c r="A49" t="s">
        <v>41</v>
      </c>
      <c r="B49" s="7">
        <v>25102053</v>
      </c>
      <c r="C49" s="6">
        <v>8.122136464296366</v>
      </c>
      <c r="D49" s="6">
        <v>38.704615116540467</v>
      </c>
      <c r="E49" s="6">
        <v>43.986900194976087</v>
      </c>
      <c r="F49" s="7">
        <v>11525.276859504133</v>
      </c>
      <c r="G49" s="7">
        <v>25812482</v>
      </c>
      <c r="H49" s="6">
        <v>55.697362152155691</v>
      </c>
      <c r="I49" s="6">
        <v>1.2744384674050331</v>
      </c>
      <c r="J49" s="6">
        <v>2.3441598913269943</v>
      </c>
      <c r="K49" s="6">
        <v>1.8074681078712229</v>
      </c>
      <c r="L49" s="6">
        <v>2.2847032300109689</v>
      </c>
      <c r="M49" s="6">
        <v>5.6813147220790317</v>
      </c>
      <c r="N49" s="6">
        <v>3.9554849471662585</v>
      </c>
      <c r="O49" s="6">
        <v>5.5831799902078387</v>
      </c>
      <c r="P49" s="6">
        <v>6.9066429954314348</v>
      </c>
      <c r="Q49" s="6">
        <v>5.1036275783165674</v>
      </c>
      <c r="R49" s="6">
        <v>0</v>
      </c>
      <c r="S49" s="7">
        <v>6600.9511386593203</v>
      </c>
      <c r="T49" s="7">
        <v>11851.460973370064</v>
      </c>
      <c r="U49" s="7">
        <v>88</v>
      </c>
      <c r="V49" s="7"/>
    </row>
    <row r="50" spans="1:22">
      <c r="A50" t="s">
        <v>42</v>
      </c>
      <c r="B50" s="7">
        <v>72747077</v>
      </c>
      <c r="C50" s="6">
        <v>3.3908276479617179</v>
      </c>
      <c r="D50" s="6">
        <v>38.449235561725729</v>
      </c>
      <c r="E50" s="6">
        <v>21.030838118760428</v>
      </c>
      <c r="F50" s="7">
        <v>20970.618910348803</v>
      </c>
      <c r="G50" s="7">
        <v>60085915</v>
      </c>
      <c r="H50" s="6">
        <v>41.618027685856156</v>
      </c>
      <c r="I50" s="6">
        <v>1.1309836090538024</v>
      </c>
      <c r="J50" s="6">
        <v>3.0556026483078438</v>
      </c>
      <c r="K50" s="6">
        <v>2.3539229618122648</v>
      </c>
      <c r="L50" s="6">
        <v>1.0128116714208313</v>
      </c>
      <c r="M50" s="6">
        <v>4.4940538061207862</v>
      </c>
      <c r="N50" s="6">
        <v>4.7021644922940764</v>
      </c>
      <c r="O50" s="6">
        <v>7.1739867987364425</v>
      </c>
      <c r="P50" s="6">
        <v>4.9460244218632603</v>
      </c>
      <c r="Q50" s="6">
        <v>4.0740723013038913</v>
      </c>
      <c r="R50" s="6">
        <v>6.2351718535034379</v>
      </c>
      <c r="S50" s="7">
        <v>7208.582513692706</v>
      </c>
      <c r="T50" s="7">
        <v>17320.817238397234</v>
      </c>
      <c r="U50" s="7">
        <v>8</v>
      </c>
      <c r="V50" s="7"/>
    </row>
    <row r="51" spans="1:22">
      <c r="A51" t="s">
        <v>43</v>
      </c>
      <c r="B51" s="7">
        <v>78653304</v>
      </c>
      <c r="C51" s="6">
        <v>12.224218832561693</v>
      </c>
      <c r="D51" s="6">
        <v>25.749733285203124</v>
      </c>
      <c r="E51" s="6">
        <v>32.777846179227261</v>
      </c>
      <c r="F51" s="7">
        <v>14837.446519524618</v>
      </c>
      <c r="G51" s="7">
        <v>84916917</v>
      </c>
      <c r="H51" s="6">
        <v>38.96895477258083</v>
      </c>
      <c r="I51" s="6">
        <v>1.5062827351586494</v>
      </c>
      <c r="J51" s="6">
        <v>2.2019673771246309</v>
      </c>
      <c r="K51" s="6">
        <v>2.3435773463136913</v>
      </c>
      <c r="L51" s="6">
        <v>0.44499686676095407</v>
      </c>
      <c r="M51" s="6">
        <v>3.5889911194020385</v>
      </c>
      <c r="N51" s="6">
        <v>2.9450699322962937</v>
      </c>
      <c r="O51" s="6">
        <v>5.1420282957281644</v>
      </c>
      <c r="P51" s="6">
        <v>4.7678548786692296</v>
      </c>
      <c r="Q51" s="6">
        <v>4.864678777728118</v>
      </c>
      <c r="R51" s="6">
        <v>5.4560158607736549</v>
      </c>
      <c r="S51" s="7">
        <v>6242.451420486701</v>
      </c>
      <c r="T51" s="7">
        <v>16019.037351443123</v>
      </c>
      <c r="U51" s="7">
        <v>15</v>
      </c>
      <c r="V51" s="7"/>
    </row>
    <row r="52" spans="1:22">
      <c r="A52" t="s">
        <v>44</v>
      </c>
      <c r="B52" s="7">
        <v>1179952212</v>
      </c>
      <c r="C52" s="6">
        <v>11.268195580110493</v>
      </c>
      <c r="D52" s="6">
        <v>49.23965793624869</v>
      </c>
      <c r="E52" s="6">
        <v>38.274724044502236</v>
      </c>
      <c r="F52" s="7">
        <v>11746.428264245609</v>
      </c>
      <c r="G52" s="7">
        <v>1089300380</v>
      </c>
      <c r="H52" s="6">
        <v>55.279871987192365</v>
      </c>
      <c r="I52" s="6">
        <v>1.0670652827643372</v>
      </c>
      <c r="J52" s="6">
        <v>4.8180846407122333</v>
      </c>
      <c r="K52" s="6">
        <v>2.8220976302239058</v>
      </c>
      <c r="L52" s="6">
        <v>1.2887970001442577</v>
      </c>
      <c r="M52" s="6">
        <v>5.1082276754553231</v>
      </c>
      <c r="N52" s="6">
        <v>5.2048441303215194</v>
      </c>
      <c r="O52" s="6">
        <v>7.4848733973635451</v>
      </c>
      <c r="P52" s="6">
        <v>6.8310006786190591</v>
      </c>
      <c r="Q52" s="6">
        <v>5.1986654691151397</v>
      </c>
      <c r="R52" s="6">
        <v>1.1858428021479255</v>
      </c>
      <c r="S52" s="7">
        <v>5994.5432208417951</v>
      </c>
      <c r="T52" s="7">
        <v>10843.988969856249</v>
      </c>
      <c r="U52" s="7">
        <v>121</v>
      </c>
      <c r="V52" s="7"/>
    </row>
    <row r="53" spans="1:22">
      <c r="A53" t="s">
        <v>45</v>
      </c>
      <c r="B53" s="7">
        <v>32177530</v>
      </c>
      <c r="C53" s="6">
        <v>14.101747399505182</v>
      </c>
      <c r="D53" s="6">
        <v>24.862660372004935</v>
      </c>
      <c r="E53" s="6">
        <v>60.594591940400647</v>
      </c>
      <c r="F53" s="7">
        <v>9744.8606904906119</v>
      </c>
      <c r="G53" s="7">
        <v>33439887</v>
      </c>
      <c r="H53" s="6">
        <v>61.484626667548248</v>
      </c>
      <c r="I53" s="6">
        <v>1.511890396041111</v>
      </c>
      <c r="J53" s="6">
        <v>3.1885266837175616</v>
      </c>
      <c r="K53" s="6">
        <v>5.5027681164113984</v>
      </c>
      <c r="L53" s="6">
        <v>1.7753591392219714</v>
      </c>
      <c r="M53" s="6">
        <v>3.9451701197435263</v>
      </c>
      <c r="N53" s="6">
        <v>5.8953194429155813</v>
      </c>
      <c r="O53" s="6">
        <v>5.4384954111836556</v>
      </c>
      <c r="P53" s="6">
        <v>4.5395372597999506</v>
      </c>
      <c r="Q53" s="6">
        <v>6.1765213201826912</v>
      </c>
      <c r="R53" s="6">
        <v>0</v>
      </c>
      <c r="S53" s="7">
        <v>6226.6473894609326</v>
      </c>
      <c r="T53" s="7">
        <v>10127.161417322835</v>
      </c>
      <c r="U53" s="7">
        <v>145</v>
      </c>
      <c r="V53" s="7"/>
    </row>
    <row r="54" spans="1:22">
      <c r="A54" t="s">
        <v>46</v>
      </c>
      <c r="B54" s="7">
        <v>16078731</v>
      </c>
      <c r="C54" s="6">
        <v>13.750736920718431</v>
      </c>
      <c r="D54" s="6">
        <v>38.41116565728975</v>
      </c>
      <c r="E54" s="6">
        <v>37.929100250511063</v>
      </c>
      <c r="F54" s="7">
        <v>11501.238197424893</v>
      </c>
      <c r="G54" s="7">
        <v>18141734</v>
      </c>
      <c r="H54" s="6">
        <v>46.28421682293434</v>
      </c>
      <c r="I54" s="6">
        <v>1.4634387209072737</v>
      </c>
      <c r="J54" s="6">
        <v>4.4560430662250923</v>
      </c>
      <c r="K54" s="6">
        <v>1.6972482343749502</v>
      </c>
      <c r="L54" s="6">
        <v>2.1934539994908979</v>
      </c>
      <c r="M54" s="6">
        <v>6.2854886969459471</v>
      </c>
      <c r="N54" s="6">
        <v>6.8111431906123192</v>
      </c>
      <c r="O54" s="6">
        <v>7.5951610799717377</v>
      </c>
      <c r="P54" s="6">
        <v>2.1646428064704288</v>
      </c>
      <c r="Q54" s="6">
        <v>5.7559503407998376</v>
      </c>
      <c r="R54" s="6">
        <v>5.4200759420240647</v>
      </c>
      <c r="S54" s="7">
        <v>6006.2657367668098</v>
      </c>
      <c r="T54" s="7">
        <v>12976.919885550788</v>
      </c>
      <c r="U54" s="7">
        <v>55</v>
      </c>
      <c r="V54" s="7"/>
    </row>
    <row r="55" spans="1:22">
      <c r="A55" t="s">
        <v>47</v>
      </c>
      <c r="B55" s="7">
        <v>217558687</v>
      </c>
      <c r="C55" s="6">
        <v>13.986434841831896</v>
      </c>
      <c r="D55" s="6">
        <v>32.916855671224013</v>
      </c>
      <c r="E55" s="6">
        <v>37.773849958930853</v>
      </c>
      <c r="F55" s="7">
        <v>14353.677310813486</v>
      </c>
      <c r="G55" s="7">
        <v>236069430</v>
      </c>
      <c r="H55" s="6">
        <v>45.005375973500676</v>
      </c>
      <c r="I55" s="6">
        <v>1.2690405487910907</v>
      </c>
      <c r="J55" s="6">
        <v>8.0079078430443111</v>
      </c>
      <c r="K55" s="6">
        <v>1.81151183785211</v>
      </c>
      <c r="L55" s="6">
        <v>0.78444577936245286</v>
      </c>
      <c r="M55" s="6">
        <v>4.2838775948245393</v>
      </c>
      <c r="N55" s="6">
        <v>2.936723848572854</v>
      </c>
      <c r="O55" s="6">
        <v>6.2345949071</v>
      </c>
      <c r="P55" s="6">
        <v>5.8868778308144343</v>
      </c>
      <c r="Q55" s="6">
        <v>4.9590405161735678</v>
      </c>
      <c r="R55" s="6">
        <v>3.7407427128535868</v>
      </c>
      <c r="S55" s="7">
        <v>7009.5622174572809</v>
      </c>
      <c r="T55" s="7">
        <v>15574.944250181434</v>
      </c>
      <c r="U55" s="7">
        <v>19</v>
      </c>
      <c r="V55" s="7"/>
    </row>
    <row r="56" spans="1:22">
      <c r="A56" t="s">
        <v>48</v>
      </c>
      <c r="B56" s="7">
        <v>307734650</v>
      </c>
      <c r="C56" s="6">
        <v>8.6235141216629323</v>
      </c>
      <c r="D56" s="6">
        <v>34.823710622122015</v>
      </c>
      <c r="E56" s="6">
        <v>45.059155996895377</v>
      </c>
      <c r="F56" s="7">
        <v>11830.942678097728</v>
      </c>
      <c r="G56" s="7">
        <v>355196391</v>
      </c>
      <c r="H56" s="6">
        <v>47.512313969428817</v>
      </c>
      <c r="I56" s="6">
        <v>1.3323155330145233</v>
      </c>
      <c r="J56" s="6">
        <v>3.7980738717584548</v>
      </c>
      <c r="K56" s="6">
        <v>1.912592315725415</v>
      </c>
      <c r="L56" s="6">
        <v>0.6322154213554495</v>
      </c>
      <c r="M56" s="6">
        <v>4.4942961484087824</v>
      </c>
      <c r="N56" s="6">
        <v>3.9111280271989028</v>
      </c>
      <c r="O56" s="6">
        <v>4.2890460224298845</v>
      </c>
      <c r="P56" s="6">
        <v>11.990552544775152</v>
      </c>
      <c r="Q56" s="6">
        <v>4.0342796866987305</v>
      </c>
      <c r="R56" s="6">
        <v>5.5101113400670787</v>
      </c>
      <c r="S56" s="7">
        <v>6488.1021298681326</v>
      </c>
      <c r="T56" s="7">
        <v>13655.622275191265</v>
      </c>
      <c r="U56" s="7">
        <v>36</v>
      </c>
      <c r="V56" s="7"/>
    </row>
    <row r="57" spans="1:22">
      <c r="A57" t="s">
        <v>49</v>
      </c>
      <c r="B57" s="7">
        <v>23640683</v>
      </c>
      <c r="C57" s="6">
        <v>14.997104779079351</v>
      </c>
      <c r="D57" s="6">
        <v>36.60432737920474</v>
      </c>
      <c r="E57" s="6">
        <v>48.237946424813529</v>
      </c>
      <c r="F57" s="7">
        <v>10677.815266485999</v>
      </c>
      <c r="G57" s="7">
        <v>24573115</v>
      </c>
      <c r="H57" s="6">
        <v>64.012375557596187</v>
      </c>
      <c r="I57" s="6">
        <v>1.6012105099414542</v>
      </c>
      <c r="J57" s="6">
        <v>3.1076499255385408</v>
      </c>
      <c r="K57" s="6">
        <v>2.9374306025101009</v>
      </c>
      <c r="L57" s="6">
        <v>1.6908368352974379</v>
      </c>
      <c r="M57" s="6">
        <v>6.1638336857170932</v>
      </c>
      <c r="N57" s="6">
        <v>4.9021212410392412</v>
      </c>
      <c r="O57" s="6">
        <v>6.5144384421755239</v>
      </c>
      <c r="P57" s="6">
        <v>2.6520781349861422</v>
      </c>
      <c r="Q57" s="6">
        <v>5.6710073997537549</v>
      </c>
      <c r="R57" s="6">
        <v>0</v>
      </c>
      <c r="S57" s="7">
        <v>7104.713035230352</v>
      </c>
      <c r="T57" s="7">
        <v>11098.96793134598</v>
      </c>
      <c r="U57" s="7">
        <v>111</v>
      </c>
      <c r="V57" s="7"/>
    </row>
    <row r="58" spans="1:22">
      <c r="A58" t="s">
        <v>50</v>
      </c>
      <c r="B58" s="7">
        <v>8685919</v>
      </c>
      <c r="C58" s="6">
        <v>13.066285789678675</v>
      </c>
      <c r="D58" s="6">
        <v>25.904075320066884</v>
      </c>
      <c r="E58" s="6">
        <v>59.593106958515271</v>
      </c>
      <c r="F58" s="7">
        <v>10696.944581280788</v>
      </c>
      <c r="G58" s="7">
        <v>9641996</v>
      </c>
      <c r="H58" s="6">
        <v>58.340699373864091</v>
      </c>
      <c r="I58" s="6">
        <v>1.1600536859795421</v>
      </c>
      <c r="J58" s="6">
        <v>3.839882945398442</v>
      </c>
      <c r="K58" s="6">
        <v>2.8759194672970199</v>
      </c>
      <c r="L58" s="6">
        <v>3.1922620586028043</v>
      </c>
      <c r="M58" s="6">
        <v>5.0640894271269143</v>
      </c>
      <c r="N58" s="6">
        <v>4.8125519861240349</v>
      </c>
      <c r="O58" s="6">
        <v>7.3545347871955142</v>
      </c>
      <c r="P58" s="6">
        <v>0.2234703270982481</v>
      </c>
      <c r="Q58" s="6">
        <v>5.4867148876643377</v>
      </c>
      <c r="R58" s="6">
        <v>5.930658963144146</v>
      </c>
      <c r="S58" s="7">
        <v>6927.5959359605913</v>
      </c>
      <c r="T58" s="7">
        <v>11874.379310344828</v>
      </c>
      <c r="U58" s="7">
        <v>87</v>
      </c>
      <c r="V58" s="7"/>
    </row>
    <row r="59" spans="1:22">
      <c r="A59" t="s">
        <v>51</v>
      </c>
      <c r="B59" s="7">
        <v>112359899</v>
      </c>
      <c r="C59" s="6">
        <v>6.2064883130590918</v>
      </c>
      <c r="D59" s="6">
        <v>37.44357851371867</v>
      </c>
      <c r="E59" s="6">
        <v>55.748511308291583</v>
      </c>
      <c r="F59" s="7">
        <v>9660.3816524804406</v>
      </c>
      <c r="G59" s="7">
        <v>114487390</v>
      </c>
      <c r="H59" s="6">
        <v>63.03584606129985</v>
      </c>
      <c r="I59" s="6">
        <v>1.556056802412912</v>
      </c>
      <c r="J59" s="6">
        <v>3.0055526464530287</v>
      </c>
      <c r="K59" s="6">
        <v>3.6972366388997076</v>
      </c>
      <c r="L59" s="6">
        <v>1.406303803414507</v>
      </c>
      <c r="M59" s="6">
        <v>5.015526006837959</v>
      </c>
      <c r="N59" s="6">
        <v>5.2525519011307713</v>
      </c>
      <c r="O59" s="6">
        <v>5.5467396103623292</v>
      </c>
      <c r="P59" s="6">
        <v>3.9087761979725451</v>
      </c>
      <c r="Q59" s="6">
        <v>4.9011918605184377</v>
      </c>
      <c r="R59" s="6">
        <v>0.78213267854215207</v>
      </c>
      <c r="S59" s="7">
        <v>6204.8056848078413</v>
      </c>
      <c r="T59" s="7">
        <v>9843.2972229386978</v>
      </c>
      <c r="U59" s="7">
        <v>151</v>
      </c>
      <c r="V59" s="7"/>
    </row>
    <row r="60" spans="1:22">
      <c r="A60" t="s">
        <v>52</v>
      </c>
      <c r="B60" s="7">
        <v>33281342</v>
      </c>
      <c r="C60" s="6">
        <v>11.892317923958716</v>
      </c>
      <c r="D60" s="6">
        <v>38.439099000274688</v>
      </c>
      <c r="E60" s="6">
        <v>49.668583075766598</v>
      </c>
      <c r="F60" s="7">
        <v>11023.962239152037</v>
      </c>
      <c r="G60" s="7">
        <v>33964584</v>
      </c>
      <c r="H60" s="6">
        <v>54.668966356249207</v>
      </c>
      <c r="I60" s="6">
        <v>1.2430941594927234</v>
      </c>
      <c r="J60" s="6">
        <v>6.4967446973588725</v>
      </c>
      <c r="K60" s="6">
        <v>3.786099043639104</v>
      </c>
      <c r="L60" s="6">
        <v>1.9256371283687739</v>
      </c>
      <c r="M60" s="6">
        <v>5.9118401096860191</v>
      </c>
      <c r="N60" s="6">
        <v>4.6838451782598014</v>
      </c>
      <c r="O60" s="6">
        <v>6.4047369165481314</v>
      </c>
      <c r="P60" s="6">
        <v>4.4502536230091909</v>
      </c>
      <c r="Q60" s="6">
        <v>6.2710454219018263</v>
      </c>
      <c r="R60" s="6">
        <v>2.6122545472660583</v>
      </c>
      <c r="S60" s="7">
        <v>6150.4097383239487</v>
      </c>
      <c r="T60" s="7">
        <v>11250.276250414045</v>
      </c>
      <c r="U60" s="7">
        <v>105</v>
      </c>
      <c r="V60" s="7"/>
    </row>
    <row r="61" spans="1:22">
      <c r="A61" t="s">
        <v>53</v>
      </c>
      <c r="B61" s="7">
        <v>45627206</v>
      </c>
      <c r="C61" s="6">
        <v>14.703137860337097</v>
      </c>
      <c r="D61" s="6">
        <v>23.216514725885254</v>
      </c>
      <c r="E61" s="6">
        <v>55.253291205251529</v>
      </c>
      <c r="F61" s="7">
        <v>10618.386316034443</v>
      </c>
      <c r="G61" s="7">
        <v>46770602</v>
      </c>
      <c r="H61" s="6">
        <v>54.578571257218364</v>
      </c>
      <c r="I61" s="6">
        <v>1.8465462129394872</v>
      </c>
      <c r="J61" s="6">
        <v>3.7408955309149108</v>
      </c>
      <c r="K61" s="6">
        <v>3.7949107860531712</v>
      </c>
      <c r="L61" s="6">
        <v>1.2307626273444161</v>
      </c>
      <c r="M61" s="6">
        <v>5.1912643330953916</v>
      </c>
      <c r="N61" s="6">
        <v>5.3040044043050809</v>
      </c>
      <c r="O61" s="6">
        <v>6.0048943137400714</v>
      </c>
      <c r="P61" s="6">
        <v>0.5965598219154844</v>
      </c>
      <c r="Q61" s="6">
        <v>6.7673161872066565</v>
      </c>
      <c r="R61" s="6">
        <v>3.3057986082796198</v>
      </c>
      <c r="S61" s="7">
        <v>5940.5925855247851</v>
      </c>
      <c r="T61" s="7">
        <v>10884.478007912498</v>
      </c>
      <c r="U61" s="7">
        <v>118</v>
      </c>
      <c r="V61" s="7"/>
    </row>
    <row r="62" spans="1:22">
      <c r="A62" t="s">
        <v>54</v>
      </c>
      <c r="B62" s="7">
        <v>20156532</v>
      </c>
      <c r="C62" s="6">
        <v>14.641219035099887</v>
      </c>
      <c r="D62" s="6">
        <v>27.362345863861897</v>
      </c>
      <c r="E62" s="6">
        <v>52.901620179503105</v>
      </c>
      <c r="F62" s="7">
        <v>10936.805208898535</v>
      </c>
      <c r="G62" s="7">
        <v>21564101</v>
      </c>
      <c r="H62" s="6">
        <v>50.550233047044259</v>
      </c>
      <c r="I62" s="6">
        <v>1.467982551185417</v>
      </c>
      <c r="J62" s="6">
        <v>3.6150308329570517</v>
      </c>
      <c r="K62" s="6">
        <v>2.7533781259881875</v>
      </c>
      <c r="L62" s="6">
        <v>2.0331660012165589</v>
      </c>
      <c r="M62" s="6">
        <v>5.9964952399360403</v>
      </c>
      <c r="N62" s="6">
        <v>5.0259782682338576</v>
      </c>
      <c r="O62" s="6">
        <v>5.963767327930805</v>
      </c>
      <c r="P62" s="6">
        <v>7.7270160253840396</v>
      </c>
      <c r="Q62" s="6">
        <v>7.3703740768047785</v>
      </c>
      <c r="R62" s="6">
        <v>0.23653803142546959</v>
      </c>
      <c r="S62" s="7">
        <v>5914.6518231144873</v>
      </c>
      <c r="T62" s="7">
        <v>11700.543136190992</v>
      </c>
      <c r="U62" s="7">
        <v>92</v>
      </c>
      <c r="V62" s="7"/>
    </row>
    <row r="63" spans="1:22">
      <c r="A63" t="s">
        <v>55</v>
      </c>
      <c r="B63" s="7">
        <v>43652633</v>
      </c>
      <c r="C63" s="6">
        <v>7.6559620126465227</v>
      </c>
      <c r="D63" s="6">
        <v>56.105486237221939</v>
      </c>
      <c r="E63" s="6">
        <v>27.971886598455587</v>
      </c>
      <c r="F63" s="7">
        <v>14990.601991758242</v>
      </c>
      <c r="G63" s="7">
        <v>41814466</v>
      </c>
      <c r="H63" s="6">
        <v>53.562723579920878</v>
      </c>
      <c r="I63" s="6">
        <v>1.5363894877911393</v>
      </c>
      <c r="J63" s="6">
        <v>3.5223449463637779</v>
      </c>
      <c r="K63" s="6">
        <v>3.2039581947548967</v>
      </c>
      <c r="L63" s="6">
        <v>1.2245446587790934</v>
      </c>
      <c r="M63" s="6">
        <v>6.7793057550944207</v>
      </c>
      <c r="N63" s="6">
        <v>6.0559894989451735</v>
      </c>
      <c r="O63" s="6">
        <v>5.7755166118825958</v>
      </c>
      <c r="P63" s="6">
        <v>3.8229203022705107</v>
      </c>
      <c r="Q63" s="6">
        <v>5.1003152114868566</v>
      </c>
      <c r="R63" s="6">
        <v>0</v>
      </c>
      <c r="S63" s="7">
        <v>7691.2660851648352</v>
      </c>
      <c r="T63" s="7">
        <v>14359.363324175823</v>
      </c>
      <c r="U63" s="7">
        <v>29</v>
      </c>
      <c r="V63" s="7"/>
    </row>
    <row r="64" spans="1:22">
      <c r="A64" t="s">
        <v>56</v>
      </c>
      <c r="B64" s="7">
        <v>232557396</v>
      </c>
      <c r="C64" s="6">
        <v>4.877986335897913</v>
      </c>
      <c r="D64" s="6">
        <v>53.496684319599112</v>
      </c>
      <c r="E64" s="6">
        <v>38.867618297549221</v>
      </c>
      <c r="F64" s="7">
        <v>11572.322651273886</v>
      </c>
      <c r="G64" s="7">
        <v>245501166</v>
      </c>
      <c r="H64" s="6">
        <v>52.455391083560066</v>
      </c>
      <c r="I64" s="6">
        <v>1.3916714921019968</v>
      </c>
      <c r="J64" s="6">
        <v>3.6582356069135735</v>
      </c>
      <c r="K64" s="6">
        <v>3.8544674732827944</v>
      </c>
      <c r="L64" s="6">
        <v>0.63305518882953093</v>
      </c>
      <c r="M64" s="6">
        <v>4.9514990816784961</v>
      </c>
      <c r="N64" s="6">
        <v>4.8513960581352187</v>
      </c>
      <c r="O64" s="6">
        <v>5.4871871769439986</v>
      </c>
      <c r="P64" s="6">
        <v>6.3646765286646341</v>
      </c>
      <c r="Q64" s="6">
        <v>2.9392705287599328</v>
      </c>
      <c r="R64" s="6">
        <v>4.5073562990735452</v>
      </c>
      <c r="S64" s="7">
        <v>6408.1706180334395</v>
      </c>
      <c r="T64" s="7">
        <v>12216.419486464969</v>
      </c>
      <c r="U64" s="7">
        <v>72</v>
      </c>
      <c r="V64" s="7"/>
    </row>
    <row r="65" spans="1:22">
      <c r="A65" t="s">
        <v>57</v>
      </c>
      <c r="B65" s="7">
        <v>137966514</v>
      </c>
      <c r="C65" s="6">
        <v>6.995069832669687</v>
      </c>
      <c r="D65" s="6">
        <v>34.53773572912047</v>
      </c>
      <c r="E65" s="6">
        <v>43.455881620666304</v>
      </c>
      <c r="F65" s="7">
        <v>13892.509717047629</v>
      </c>
      <c r="G65" s="7">
        <v>154696851</v>
      </c>
      <c r="H65" s="6">
        <v>43.618605462111184</v>
      </c>
      <c r="I65" s="6">
        <v>0.93233775004250075</v>
      </c>
      <c r="J65" s="6">
        <v>3.2931115385147689</v>
      </c>
      <c r="K65" s="6">
        <v>2.60489806608927</v>
      </c>
      <c r="L65" s="6">
        <v>1.2285289181484373</v>
      </c>
      <c r="M65" s="6">
        <v>4.6135686175021107</v>
      </c>
      <c r="N65" s="6">
        <v>3.4302291906381468</v>
      </c>
      <c r="O65" s="6">
        <v>5.8308572034216786</v>
      </c>
      <c r="P65" s="6">
        <v>11.075385173806804</v>
      </c>
      <c r="Q65" s="6">
        <v>3.8193002842701689</v>
      </c>
      <c r="R65" s="6">
        <v>5.6300520945962891</v>
      </c>
      <c r="S65" s="7">
        <v>6794.5432584835362</v>
      </c>
      <c r="T65" s="7">
        <v>15577.167556137349</v>
      </c>
      <c r="U65" s="7">
        <v>18</v>
      </c>
      <c r="V65" s="7"/>
    </row>
    <row r="66" spans="1:22">
      <c r="A66" t="s">
        <v>58</v>
      </c>
      <c r="B66" s="7">
        <v>539925183</v>
      </c>
      <c r="C66" s="6">
        <v>3.021701249300683</v>
      </c>
      <c r="D66" s="6">
        <v>38.40510565701841</v>
      </c>
      <c r="E66" s="6">
        <v>31.364960244871558</v>
      </c>
      <c r="F66" s="7">
        <v>12644.321748905179</v>
      </c>
      <c r="G66" s="7">
        <v>489069008</v>
      </c>
      <c r="H66" s="6">
        <v>48.356030447956741</v>
      </c>
      <c r="I66" s="6">
        <v>0.56964094523037123</v>
      </c>
      <c r="J66" s="6">
        <v>2.6465062881269303</v>
      </c>
      <c r="K66" s="6">
        <v>1.8121000278144797</v>
      </c>
      <c r="L66" s="6">
        <v>0.18985545491772399</v>
      </c>
      <c r="M66" s="6">
        <v>3.9246581558077387</v>
      </c>
      <c r="N66" s="6">
        <v>3.7701069845750683</v>
      </c>
      <c r="O66" s="6">
        <v>5.284538240460332</v>
      </c>
      <c r="P66" s="6">
        <v>8.2947555736347134</v>
      </c>
      <c r="Q66" s="6">
        <v>6.7607498817426599</v>
      </c>
      <c r="R66" s="6">
        <v>9.9867340009408245</v>
      </c>
      <c r="S66" s="7">
        <v>5538.3798604248141</v>
      </c>
      <c r="T66" s="7">
        <v>11453.338516662374</v>
      </c>
      <c r="U66" s="7">
        <v>97</v>
      </c>
      <c r="V66" s="7"/>
    </row>
    <row r="67" spans="1:22">
      <c r="A67" t="s">
        <v>59</v>
      </c>
      <c r="B67" s="7">
        <v>39385235</v>
      </c>
      <c r="C67" s="6">
        <v>8.6703253135343736</v>
      </c>
      <c r="D67" s="6">
        <v>37.628926169921293</v>
      </c>
      <c r="E67" s="6">
        <v>51.016620822498581</v>
      </c>
      <c r="F67" s="7">
        <v>10867.890452538632</v>
      </c>
      <c r="G67" s="7">
        <v>41753601</v>
      </c>
      <c r="H67" s="6">
        <v>53.724294989550728</v>
      </c>
      <c r="I67" s="6">
        <v>1.3408529961284059</v>
      </c>
      <c r="J67" s="6">
        <v>4.3406033410148268</v>
      </c>
      <c r="K67" s="6">
        <v>2.9559365191040645</v>
      </c>
      <c r="L67" s="6">
        <v>1.3177180095197059</v>
      </c>
      <c r="M67" s="6">
        <v>4.8013670964571409</v>
      </c>
      <c r="N67" s="6">
        <v>5.579378171477952</v>
      </c>
      <c r="O67" s="6">
        <v>5.760207796209003</v>
      </c>
      <c r="P67" s="6">
        <v>5.4986232444957261</v>
      </c>
      <c r="Q67" s="6">
        <v>3.9133672326849127</v>
      </c>
      <c r="R67" s="6">
        <v>6.8060596498012247</v>
      </c>
      <c r="S67" s="7">
        <v>6189.7979497792494</v>
      </c>
      <c r="T67" s="7">
        <v>11521.413079470198</v>
      </c>
      <c r="U67" s="7">
        <v>96</v>
      </c>
      <c r="V67" s="7"/>
    </row>
    <row r="68" spans="1:22">
      <c r="A68" t="s">
        <v>60</v>
      </c>
      <c r="B68" s="7">
        <v>1212238531</v>
      </c>
      <c r="C68" s="6">
        <v>5.9113865932710565</v>
      </c>
      <c r="D68" s="6">
        <v>60.787211275336041</v>
      </c>
      <c r="E68" s="6">
        <v>30.744330135469021</v>
      </c>
      <c r="F68" s="7">
        <v>12725.577692630695</v>
      </c>
      <c r="G68" s="7">
        <v>1349012916</v>
      </c>
      <c r="H68" s="6">
        <v>45.131228082326238</v>
      </c>
      <c r="I68" s="6">
        <v>0.99256424243161201</v>
      </c>
      <c r="J68" s="6">
        <v>4.7050286092294167</v>
      </c>
      <c r="K68" s="6">
        <v>2.4221201452158669</v>
      </c>
      <c r="L68" s="6">
        <v>0.35224661481298969</v>
      </c>
      <c r="M68" s="6">
        <v>3.9512183595727701</v>
      </c>
      <c r="N68" s="6">
        <v>3.5111763021844933</v>
      </c>
      <c r="O68" s="6">
        <v>6.4684583642637268</v>
      </c>
      <c r="P68" s="6">
        <v>23.977714314189711</v>
      </c>
      <c r="Q68" s="6">
        <v>2.8581503781539777</v>
      </c>
      <c r="R68" s="6">
        <v>1.8234802097328473</v>
      </c>
      <c r="S68" s="7">
        <v>6391.2040308629021</v>
      </c>
      <c r="T68" s="7">
        <v>14161.378500944782</v>
      </c>
      <c r="U68" s="7">
        <v>30</v>
      </c>
      <c r="V68" s="7"/>
    </row>
    <row r="69" spans="1:22">
      <c r="A69" t="s">
        <v>61</v>
      </c>
      <c r="B69" s="7">
        <v>55343180</v>
      </c>
      <c r="C69" s="6">
        <v>9.0054059054792308</v>
      </c>
      <c r="D69" s="6">
        <v>41.239932363843209</v>
      </c>
      <c r="E69" s="6">
        <v>34.850512746105302</v>
      </c>
      <c r="F69" s="7">
        <v>13120.715979137032</v>
      </c>
      <c r="G69" s="7">
        <v>61855429</v>
      </c>
      <c r="H69" s="6">
        <v>45.044100268062166</v>
      </c>
      <c r="I69" s="6">
        <v>1.1658126726434959</v>
      </c>
      <c r="J69" s="6">
        <v>1.8049831163566905</v>
      </c>
      <c r="K69" s="6">
        <v>2.4496846509624888</v>
      </c>
      <c r="L69" s="6">
        <v>1.6596447015184388</v>
      </c>
      <c r="M69" s="6">
        <v>4.0406764133832134</v>
      </c>
      <c r="N69" s="6">
        <v>4.7701125312702946</v>
      </c>
      <c r="O69" s="6">
        <v>5.0098172465993249</v>
      </c>
      <c r="P69" s="6">
        <v>9.7640862696142658</v>
      </c>
      <c r="Q69" s="6">
        <v>4.6281376692092788</v>
      </c>
      <c r="R69" s="6">
        <v>3.8791461619318817</v>
      </c>
      <c r="S69" s="7">
        <v>6605.5527406353722</v>
      </c>
      <c r="T69" s="7">
        <v>14664.634660976766</v>
      </c>
      <c r="U69" s="7">
        <v>27</v>
      </c>
      <c r="V69" s="7"/>
    </row>
    <row r="70" spans="1:22">
      <c r="A70" t="s">
        <v>62</v>
      </c>
      <c r="B70" s="7">
        <v>6446197</v>
      </c>
      <c r="C70" s="6">
        <v>9.0344741248211928</v>
      </c>
      <c r="D70" s="6">
        <v>30.985726933260025</v>
      </c>
      <c r="E70" s="6">
        <v>59.035707410121042</v>
      </c>
      <c r="F70" s="7">
        <v>10690.210613598674</v>
      </c>
      <c r="G70" s="7">
        <v>6719152</v>
      </c>
      <c r="H70" s="6">
        <v>54.240888880025338</v>
      </c>
      <c r="I70" s="6">
        <v>1.9079005803113249</v>
      </c>
      <c r="J70" s="6">
        <v>5.1572641904811798</v>
      </c>
      <c r="K70" s="6">
        <v>8.8441848018916662</v>
      </c>
      <c r="L70" s="6">
        <v>5.4664277575503579</v>
      </c>
      <c r="M70" s="6">
        <v>3.9983410108894688</v>
      </c>
      <c r="N70" s="6">
        <v>5.3439374492495491</v>
      </c>
      <c r="O70" s="6">
        <v>8.2964411282852346</v>
      </c>
      <c r="P70" s="6">
        <v>0</v>
      </c>
      <c r="Q70" s="6">
        <v>5.1135961799941416</v>
      </c>
      <c r="R70" s="6">
        <v>0</v>
      </c>
      <c r="S70" s="7">
        <v>6043.9929850746266</v>
      </c>
      <c r="T70" s="7">
        <v>11142.872305140962</v>
      </c>
      <c r="U70" s="7">
        <v>109</v>
      </c>
      <c r="V70" s="7"/>
    </row>
    <row r="71" spans="1:22">
      <c r="A71" t="s">
        <v>63</v>
      </c>
      <c r="B71" s="7">
        <v>161554967</v>
      </c>
      <c r="C71" s="6">
        <v>9.0382748801527093</v>
      </c>
      <c r="D71" s="6">
        <v>56.925794178770126</v>
      </c>
      <c r="E71" s="6">
        <v>30.967760341283718</v>
      </c>
      <c r="F71" s="7">
        <v>12343.747478606358</v>
      </c>
      <c r="G71" s="7">
        <v>157676671</v>
      </c>
      <c r="H71" s="6">
        <v>54.745274511788743</v>
      </c>
      <c r="I71" s="6">
        <v>1.2249475383711013</v>
      </c>
      <c r="J71" s="6">
        <v>4.5359282414073796</v>
      </c>
      <c r="K71" s="6">
        <v>2.5749531837845563</v>
      </c>
      <c r="L71" s="6">
        <v>0.63830648098855414</v>
      </c>
      <c r="M71" s="6">
        <v>4.1360158155546038</v>
      </c>
      <c r="N71" s="6">
        <v>3.8181411820902786</v>
      </c>
      <c r="O71" s="6">
        <v>6.9004886968979706</v>
      </c>
      <c r="P71" s="6">
        <v>3.8311233498835091</v>
      </c>
      <c r="Q71" s="6">
        <v>5.069263949642874</v>
      </c>
      <c r="R71" s="6">
        <v>8.7708206371251975</v>
      </c>
      <c r="S71" s="7">
        <v>6595.3947417481659</v>
      </c>
      <c r="T71" s="7">
        <v>12047.422906479218</v>
      </c>
      <c r="U71" s="7">
        <v>81</v>
      </c>
      <c r="V71" s="7"/>
    </row>
    <row r="72" spans="1:22">
      <c r="A72" t="s">
        <v>64</v>
      </c>
      <c r="B72" s="7">
        <v>80344353</v>
      </c>
      <c r="C72" s="6">
        <v>8.62745512431969</v>
      </c>
      <c r="D72" s="6">
        <v>33.153656735526887</v>
      </c>
      <c r="E72" s="6">
        <v>46.001429621320113</v>
      </c>
      <c r="F72" s="7">
        <v>11855.445329791943</v>
      </c>
      <c r="G72" s="7">
        <v>81800405</v>
      </c>
      <c r="H72" s="6">
        <v>50.070046719206339</v>
      </c>
      <c r="I72" s="6">
        <v>1.1658827972795489</v>
      </c>
      <c r="J72" s="6">
        <v>3.6619452189753821</v>
      </c>
      <c r="K72" s="6">
        <v>3.3018845077845276</v>
      </c>
      <c r="L72" s="6">
        <v>0.68815510143256631</v>
      </c>
      <c r="M72" s="6">
        <v>5.1170666697799359</v>
      </c>
      <c r="N72" s="6">
        <v>3.9403301854067831</v>
      </c>
      <c r="O72" s="6">
        <v>5.8312676569266371</v>
      </c>
      <c r="P72" s="6">
        <v>1.9038058185653239</v>
      </c>
      <c r="Q72" s="6">
        <v>4.9242140304806554</v>
      </c>
      <c r="R72" s="6">
        <v>6.1215772709193805</v>
      </c>
      <c r="S72" s="7">
        <v>6043.6035118784121</v>
      </c>
      <c r="T72" s="7">
        <v>12070.297329201712</v>
      </c>
      <c r="U72" s="7">
        <v>80</v>
      </c>
      <c r="V72" s="7"/>
    </row>
    <row r="73" spans="1:22">
      <c r="A73" t="s">
        <v>65</v>
      </c>
      <c r="B73" s="7">
        <v>51375984</v>
      </c>
      <c r="C73" s="6">
        <v>12.947098005947682</v>
      </c>
      <c r="D73" s="6">
        <v>23.293953844270895</v>
      </c>
      <c r="E73" s="6">
        <v>49.424505426504339</v>
      </c>
      <c r="F73" s="7">
        <v>11098.721970187946</v>
      </c>
      <c r="G73" s="7">
        <v>43608566</v>
      </c>
      <c r="H73" s="6">
        <v>61.791988230018845</v>
      </c>
      <c r="I73" s="6">
        <v>1.7514420675974534</v>
      </c>
      <c r="J73" s="6">
        <v>3.6641052585861233</v>
      </c>
      <c r="K73" s="6">
        <v>4.2667163831986592</v>
      </c>
      <c r="L73" s="6">
        <v>0.76753624505790907</v>
      </c>
      <c r="M73" s="6">
        <v>5.0150490158286791</v>
      </c>
      <c r="N73" s="6">
        <v>3.8634227275439414</v>
      </c>
      <c r="O73" s="6">
        <v>7.2383191871064971</v>
      </c>
      <c r="P73" s="6">
        <v>0.94047121384362875</v>
      </c>
      <c r="Q73" s="6">
        <v>6.6987129088353887</v>
      </c>
      <c r="R73" s="6">
        <v>1.873571329999707</v>
      </c>
      <c r="S73" s="7">
        <v>5821.2572845106934</v>
      </c>
      <c r="T73" s="7">
        <v>9420.7314754806648</v>
      </c>
      <c r="U73" s="7">
        <v>154</v>
      </c>
      <c r="V73" s="7"/>
    </row>
    <row r="74" spans="1:22">
      <c r="A74" t="s">
        <v>66</v>
      </c>
      <c r="B74" s="7">
        <v>44801603</v>
      </c>
      <c r="C74" s="6">
        <v>10.044511130550395</v>
      </c>
      <c r="D74" s="6">
        <v>60.311346448920588</v>
      </c>
      <c r="E74" s="6">
        <v>13.339761525943613</v>
      </c>
      <c r="F74" s="7">
        <v>19203.430347192458</v>
      </c>
      <c r="G74" s="7">
        <v>45555841</v>
      </c>
      <c r="H74" s="6">
        <v>51.129159902898067</v>
      </c>
      <c r="I74" s="6">
        <v>1.3057086137428568</v>
      </c>
      <c r="J74" s="6">
        <v>4.0213967293458595</v>
      </c>
      <c r="K74" s="6">
        <v>2.0074589118001356</v>
      </c>
      <c r="L74" s="6">
        <v>1.5386864661328501</v>
      </c>
      <c r="M74" s="6">
        <v>4.3886930986522676</v>
      </c>
      <c r="N74" s="6">
        <v>4.4154026703183904</v>
      </c>
      <c r="O74" s="6">
        <v>4.8903369822543725</v>
      </c>
      <c r="P74" s="6">
        <v>1.3211338366028629</v>
      </c>
      <c r="Q74" s="6">
        <v>4.3606031331964656</v>
      </c>
      <c r="R74" s="6">
        <v>3.0451436073806648</v>
      </c>
      <c r="S74" s="7">
        <v>9983.8486026575229</v>
      </c>
      <c r="T74" s="7">
        <v>19526.721388769824</v>
      </c>
      <c r="U74" s="7">
        <v>4</v>
      </c>
      <c r="V74" s="7"/>
    </row>
    <row r="75" spans="1:22">
      <c r="A75" t="s">
        <v>67</v>
      </c>
      <c r="B75" s="7">
        <v>1935618636</v>
      </c>
      <c r="C75" s="6">
        <v>7.2564266735030554</v>
      </c>
      <c r="D75" s="6">
        <v>42.101858074898182</v>
      </c>
      <c r="E75" s="6">
        <v>43.064263150646788</v>
      </c>
      <c r="F75" s="7">
        <v>11185.314279110084</v>
      </c>
      <c r="G75" s="7">
        <v>2136002711</v>
      </c>
      <c r="H75" s="6">
        <v>48.575711642437149</v>
      </c>
      <c r="I75" s="6">
        <v>0.96745564289688768</v>
      </c>
      <c r="J75" s="6">
        <v>5.0718779129864124</v>
      </c>
      <c r="K75" s="6">
        <v>2.6993844363149782</v>
      </c>
      <c r="L75" s="6">
        <v>0.31615384312122252</v>
      </c>
      <c r="M75" s="6">
        <v>5.593690847614285</v>
      </c>
      <c r="N75" s="6">
        <v>4.7078651919370147</v>
      </c>
      <c r="O75" s="6">
        <v>4.8447293445406121</v>
      </c>
      <c r="P75" s="6">
        <v>7.2325306641429634</v>
      </c>
      <c r="Q75" s="6">
        <v>4.1089899201911635</v>
      </c>
      <c r="R75" s="6">
        <v>6.5374646788077042</v>
      </c>
      <c r="S75" s="7">
        <v>5995.8307863045366</v>
      </c>
      <c r="T75" s="7">
        <v>12343.26906096504</v>
      </c>
      <c r="U75" s="7">
        <v>69</v>
      </c>
      <c r="V75" s="7"/>
    </row>
    <row r="76" spans="1:22">
      <c r="A76" t="s">
        <v>68</v>
      </c>
      <c r="B76" s="7">
        <v>87535389</v>
      </c>
      <c r="C76" s="6">
        <v>7.6126662326250703</v>
      </c>
      <c r="D76" s="6">
        <v>34.689728745022194</v>
      </c>
      <c r="E76" s="6">
        <v>44.409318841320278</v>
      </c>
      <c r="F76" s="7">
        <v>12825.698021978022</v>
      </c>
      <c r="G76" s="7">
        <v>88647416</v>
      </c>
      <c r="H76" s="6">
        <v>50.694473361750326</v>
      </c>
      <c r="I76" s="6">
        <v>1.5236285172711634</v>
      </c>
      <c r="J76" s="6">
        <v>4.557865003081421</v>
      </c>
      <c r="K76" s="6">
        <v>1.9900325464647497</v>
      </c>
      <c r="L76" s="6">
        <v>0.72666960760593402</v>
      </c>
      <c r="M76" s="6">
        <v>4.6390640083631993</v>
      </c>
      <c r="N76" s="6">
        <v>4.6705489757310019</v>
      </c>
      <c r="O76" s="6">
        <v>6.4716043499790228</v>
      </c>
      <c r="P76" s="6">
        <v>0.9980782068142855</v>
      </c>
      <c r="Q76" s="6">
        <v>4.6486789079108632</v>
      </c>
      <c r="R76" s="6">
        <v>5.0395252355691911</v>
      </c>
      <c r="S76" s="7">
        <v>6584.5187824175819</v>
      </c>
      <c r="T76" s="7">
        <v>12988.63238095238</v>
      </c>
      <c r="U76" s="7">
        <v>54</v>
      </c>
      <c r="V76" s="7"/>
    </row>
    <row r="77" spans="1:22">
      <c r="A77" t="s">
        <v>69</v>
      </c>
      <c r="B77" s="7">
        <v>338111831</v>
      </c>
      <c r="C77" s="6">
        <v>7.6456508261019716</v>
      </c>
      <c r="D77" s="6">
        <v>32.988791510226683</v>
      </c>
      <c r="E77" s="6">
        <v>38.366060902494716</v>
      </c>
      <c r="F77" s="7">
        <v>12502.748622564064</v>
      </c>
      <c r="G77" s="7">
        <v>336946199</v>
      </c>
      <c r="H77" s="6">
        <v>49.449396958474075</v>
      </c>
      <c r="I77" s="6">
        <v>1.2796992198745651</v>
      </c>
      <c r="J77" s="6">
        <v>3.9425383724242575</v>
      </c>
      <c r="K77" s="6">
        <v>2.6757758142866006</v>
      </c>
      <c r="L77" s="6">
        <v>0.3283638644043585</v>
      </c>
      <c r="M77" s="6">
        <v>4.3135715918849105</v>
      </c>
      <c r="N77" s="6">
        <v>3.6338661828917087</v>
      </c>
      <c r="O77" s="6">
        <v>4.3169569246276023</v>
      </c>
      <c r="P77" s="6">
        <v>1.5301181747416004</v>
      </c>
      <c r="Q77" s="6">
        <v>4.2748707665344519</v>
      </c>
      <c r="R77" s="6">
        <v>2.1244664700906748</v>
      </c>
      <c r="S77" s="7">
        <v>6161.2196679362496</v>
      </c>
      <c r="T77" s="7">
        <v>12459.645712383981</v>
      </c>
      <c r="U77" s="7">
        <v>66</v>
      </c>
      <c r="V77" s="7"/>
    </row>
    <row r="78" spans="1:22">
      <c r="A78" t="s">
        <v>70</v>
      </c>
      <c r="B78" s="7">
        <v>16813289</v>
      </c>
      <c r="C78" s="6">
        <v>25.755579411024222</v>
      </c>
      <c r="D78" s="6">
        <v>46.890028476879216</v>
      </c>
      <c r="E78" s="6">
        <v>25.970843658251518</v>
      </c>
      <c r="F78" s="7">
        <v>17333.287628865979</v>
      </c>
      <c r="G78" s="7">
        <v>16404155</v>
      </c>
      <c r="H78" s="6">
        <v>38.995342887213639</v>
      </c>
      <c r="I78" s="6">
        <v>0.98713191871205797</v>
      </c>
      <c r="J78" s="6">
        <v>8.2448444921423878</v>
      </c>
      <c r="K78" s="6">
        <v>4.0071361798276106</v>
      </c>
      <c r="L78" s="6">
        <v>2.9217111762233414</v>
      </c>
      <c r="M78" s="6">
        <v>4.4967390273988519</v>
      </c>
      <c r="N78" s="6">
        <v>6.5612390885114173</v>
      </c>
      <c r="O78" s="6">
        <v>10.819463788290223</v>
      </c>
      <c r="P78" s="6">
        <v>1.3844253483340043</v>
      </c>
      <c r="Q78" s="6">
        <v>6.5737781068272039</v>
      </c>
      <c r="R78" s="6">
        <v>1.4180553646317045</v>
      </c>
      <c r="S78" s="7">
        <v>6594.6974123711343</v>
      </c>
      <c r="T78" s="7">
        <v>16911.5</v>
      </c>
      <c r="U78" s="7">
        <v>10</v>
      </c>
      <c r="V78" s="7"/>
    </row>
    <row r="79" spans="1:22">
      <c r="A79" t="s">
        <v>71</v>
      </c>
      <c r="B79" s="7">
        <v>39535018</v>
      </c>
      <c r="C79" s="6">
        <v>9.0386224182318582</v>
      </c>
      <c r="D79" s="6">
        <v>32.544158700016276</v>
      </c>
      <c r="E79" s="6">
        <v>56.868498200759646</v>
      </c>
      <c r="F79" s="7">
        <v>11289.26841804683</v>
      </c>
      <c r="G79" s="7">
        <v>39296491</v>
      </c>
      <c r="H79" s="6">
        <v>58.200081427117759</v>
      </c>
      <c r="I79" s="6">
        <v>1.5344655582606599</v>
      </c>
      <c r="J79" s="6">
        <v>3.6392987862453166</v>
      </c>
      <c r="K79" s="6">
        <v>3.1994420316053152</v>
      </c>
      <c r="L79" s="6">
        <v>1.579899106004147</v>
      </c>
      <c r="M79" s="6">
        <v>5.0516796779641213</v>
      </c>
      <c r="N79" s="6">
        <v>3.9313357520904346</v>
      </c>
      <c r="O79" s="6">
        <v>5.9580958513573137</v>
      </c>
      <c r="P79" s="6">
        <v>5.1356395409452711</v>
      </c>
      <c r="Q79" s="6">
        <v>4.7242790965737882</v>
      </c>
      <c r="R79" s="6">
        <v>2.7798919755964979</v>
      </c>
      <c r="S79" s="7">
        <v>6530.7223757852662</v>
      </c>
      <c r="T79" s="7">
        <v>11221.156767561393</v>
      </c>
      <c r="U79" s="7">
        <v>106</v>
      </c>
      <c r="V79" s="7"/>
    </row>
    <row r="80" spans="1:22">
      <c r="A80" t="s">
        <v>72</v>
      </c>
      <c r="B80" s="7">
        <v>58445784</v>
      </c>
      <c r="C80" s="6">
        <v>5.1594859263073616</v>
      </c>
      <c r="D80" s="6">
        <v>51.431172520502081</v>
      </c>
      <c r="E80" s="6">
        <v>36.928802255437276</v>
      </c>
      <c r="F80" s="7">
        <v>11060.897804693413</v>
      </c>
      <c r="G80" s="7">
        <v>59612059</v>
      </c>
      <c r="H80" s="6">
        <v>52.104339392135401</v>
      </c>
      <c r="I80" s="6">
        <v>1.395829860532078</v>
      </c>
      <c r="J80" s="6">
        <v>3.1796558981463803</v>
      </c>
      <c r="K80" s="6">
        <v>2.7951890237510502</v>
      </c>
      <c r="L80" s="6">
        <v>1.0375541968781854</v>
      </c>
      <c r="M80" s="6">
        <v>7.2307341707489075</v>
      </c>
      <c r="N80" s="6">
        <v>6.8860230444313286</v>
      </c>
      <c r="O80" s="6">
        <v>6.9989010948271382</v>
      </c>
      <c r="P80" s="6">
        <v>6.3745491495269448E-3</v>
      </c>
      <c r="Q80" s="6">
        <v>4.3949979650929354</v>
      </c>
      <c r="R80" s="6">
        <v>5.1185146951558913</v>
      </c>
      <c r="S80" s="7">
        <v>5878.2114950794848</v>
      </c>
      <c r="T80" s="7">
        <v>11281.616010598033</v>
      </c>
      <c r="U80" s="7">
        <v>103</v>
      </c>
      <c r="V80" s="7"/>
    </row>
    <row r="81" spans="1:22">
      <c r="A81" t="s">
        <v>73</v>
      </c>
      <c r="B81" s="7">
        <v>51286604</v>
      </c>
      <c r="C81" s="6">
        <v>8.1255272819389646</v>
      </c>
      <c r="D81" s="6">
        <v>37.861937592904376</v>
      </c>
      <c r="E81" s="6">
        <v>30.953603400997267</v>
      </c>
      <c r="F81" s="7">
        <v>14716.385652797704</v>
      </c>
      <c r="G81" s="7">
        <v>41617049</v>
      </c>
      <c r="H81" s="6">
        <v>53.568975301444368</v>
      </c>
      <c r="I81" s="6">
        <v>1.0853463444753135</v>
      </c>
      <c r="J81" s="6">
        <v>1.855770215711354</v>
      </c>
      <c r="K81" s="6">
        <v>2.0652893000654609</v>
      </c>
      <c r="L81" s="6">
        <v>0.99331627285730895</v>
      </c>
      <c r="M81" s="6">
        <v>4.3093274345329</v>
      </c>
      <c r="N81" s="6">
        <v>4.0599176073248247</v>
      </c>
      <c r="O81" s="6">
        <v>7.2899791381171699</v>
      </c>
      <c r="P81" s="6">
        <v>4.0996623282924265</v>
      </c>
      <c r="Q81" s="6">
        <v>4.9875791289286271</v>
      </c>
      <c r="R81" s="6">
        <v>7.3689663339656795</v>
      </c>
      <c r="S81" s="7">
        <v>6397.0808321377326</v>
      </c>
      <c r="T81" s="7">
        <v>11941.764418938306</v>
      </c>
      <c r="U81" s="7">
        <v>84</v>
      </c>
      <c r="V81" s="7"/>
    </row>
    <row r="82" spans="1:22">
      <c r="A82" t="s">
        <v>74</v>
      </c>
      <c r="B82" s="7">
        <v>29078948</v>
      </c>
      <c r="C82" s="6">
        <v>6.8050983137354208</v>
      </c>
      <c r="D82" s="6">
        <v>44.176728814261097</v>
      </c>
      <c r="E82" s="6">
        <v>32.805468065763591</v>
      </c>
      <c r="F82" s="7">
        <v>14597.86546184739</v>
      </c>
      <c r="G82" s="7">
        <v>31437885</v>
      </c>
      <c r="H82" s="6">
        <v>47.182913227146166</v>
      </c>
      <c r="I82" s="6">
        <v>1.3774462881329326</v>
      </c>
      <c r="J82" s="6">
        <v>0.61248862638183199</v>
      </c>
      <c r="K82" s="6">
        <v>1.3408124306072116</v>
      </c>
      <c r="L82" s="6">
        <v>1.9320115204950972</v>
      </c>
      <c r="M82" s="6">
        <v>4.2879363226883749</v>
      </c>
      <c r="N82" s="6">
        <v>3.5641689318476737</v>
      </c>
      <c r="O82" s="6">
        <v>7.0794015564342203</v>
      </c>
      <c r="P82" s="6">
        <v>0.11337276664762912</v>
      </c>
      <c r="Q82" s="6">
        <v>3.6919988415251224</v>
      </c>
      <c r="R82" s="6">
        <v>12.157306383683252</v>
      </c>
      <c r="S82" s="7">
        <v>7446.4407630522091</v>
      </c>
      <c r="T82" s="7">
        <v>15782.070783132531</v>
      </c>
      <c r="U82" s="7">
        <v>17</v>
      </c>
      <c r="V82" s="7"/>
    </row>
    <row r="83" spans="1:22">
      <c r="A83" t="s">
        <v>75</v>
      </c>
      <c r="B83" s="7">
        <v>517308221</v>
      </c>
      <c r="C83" s="6">
        <v>5.8810816772231425</v>
      </c>
      <c r="D83" s="6">
        <v>35.453569178828111</v>
      </c>
      <c r="E83" s="6">
        <v>41.514509586732437</v>
      </c>
      <c r="F83" s="7">
        <v>12457.453667581756</v>
      </c>
      <c r="G83" s="7">
        <v>530564370</v>
      </c>
      <c r="H83" s="6">
        <v>47.179550839420301</v>
      </c>
      <c r="I83" s="6">
        <v>1.00098328502534</v>
      </c>
      <c r="J83" s="6">
        <v>2.7626720486337972</v>
      </c>
      <c r="K83" s="6">
        <v>1.7107182904121512</v>
      </c>
      <c r="L83" s="6">
        <v>0.49731095587892571</v>
      </c>
      <c r="M83" s="6">
        <v>4.0547521707874958</v>
      </c>
      <c r="N83" s="6">
        <v>3.0382798509443818</v>
      </c>
      <c r="O83" s="6">
        <v>5.8558712791060588</v>
      </c>
      <c r="P83" s="6">
        <v>5.3397199193756641</v>
      </c>
      <c r="Q83" s="6">
        <v>3.3450832365543128</v>
      </c>
      <c r="R83" s="6">
        <v>7.2824260890342103</v>
      </c>
      <c r="S83" s="7">
        <v>6027.9797399219769</v>
      </c>
      <c r="T83" s="7">
        <v>12776.678948128883</v>
      </c>
      <c r="U83" s="7">
        <v>60</v>
      </c>
      <c r="V83" s="7"/>
    </row>
    <row r="84" spans="1:22">
      <c r="A84" t="s">
        <v>76</v>
      </c>
      <c r="B84" s="7">
        <v>296602633</v>
      </c>
      <c r="C84" s="6">
        <v>9.1920360666521805</v>
      </c>
      <c r="D84" s="6">
        <v>38.493600628285726</v>
      </c>
      <c r="E84" s="6">
        <v>51.216120525808009</v>
      </c>
      <c r="F84" s="7">
        <v>10547.371466164077</v>
      </c>
      <c r="G84" s="7">
        <v>308754322</v>
      </c>
      <c r="H84" s="6">
        <v>59.456997518564293</v>
      </c>
      <c r="I84" s="6">
        <v>1.3036163652471884</v>
      </c>
      <c r="J84" s="6">
        <v>4.8946366975876696</v>
      </c>
      <c r="K84" s="6">
        <v>2.7472388872341034</v>
      </c>
      <c r="L84" s="6">
        <v>0.49092020483522175</v>
      </c>
      <c r="M84" s="6">
        <v>5.8815909368873545</v>
      </c>
      <c r="N84" s="6">
        <v>3.7251413471711659</v>
      </c>
      <c r="O84" s="6">
        <v>6.1627576374461244</v>
      </c>
      <c r="P84" s="6">
        <v>2.8050847042069909</v>
      </c>
      <c r="Q84" s="6">
        <v>5.6036611140944608</v>
      </c>
      <c r="R84" s="6">
        <v>4.1578790466291835</v>
      </c>
      <c r="S84" s="7">
        <v>6528.0768667543825</v>
      </c>
      <c r="T84" s="7">
        <v>10979.49297677892</v>
      </c>
      <c r="U84" s="7">
        <v>115</v>
      </c>
      <c r="V84" s="7"/>
    </row>
    <row r="85" spans="1:22">
      <c r="A85" t="s">
        <v>77</v>
      </c>
      <c r="B85" s="7">
        <v>18642247</v>
      </c>
      <c r="C85" s="6">
        <v>11.081979548924547</v>
      </c>
      <c r="D85" s="6">
        <v>28.96235094406806</v>
      </c>
      <c r="E85" s="6">
        <v>56.694109889220968</v>
      </c>
      <c r="F85" s="7">
        <v>10408.848129536571</v>
      </c>
      <c r="G85" s="7">
        <v>19457635</v>
      </c>
      <c r="H85" s="6">
        <v>59.380526872870206</v>
      </c>
      <c r="I85" s="6">
        <v>0.89245208885869232</v>
      </c>
      <c r="J85" s="6">
        <v>2.9677902273323555</v>
      </c>
      <c r="K85" s="6">
        <v>5.3326061980297199</v>
      </c>
      <c r="L85" s="6">
        <v>2.3368571257503805</v>
      </c>
      <c r="M85" s="6">
        <v>4.0792905715417112</v>
      </c>
      <c r="N85" s="6">
        <v>4.3239407564177244</v>
      </c>
      <c r="O85" s="6">
        <v>7.6783052513833256</v>
      </c>
      <c r="P85" s="6">
        <v>0.21857101338369234</v>
      </c>
      <c r="Q85" s="6">
        <v>4.7074235383693859</v>
      </c>
      <c r="R85" s="6">
        <v>2.6681942589631267</v>
      </c>
      <c r="S85" s="7">
        <v>6451.1703964265771</v>
      </c>
      <c r="T85" s="7">
        <v>10864.117811278615</v>
      </c>
      <c r="U85" s="7">
        <v>120</v>
      </c>
      <c r="V85" s="7"/>
    </row>
    <row r="86" spans="1:22">
      <c r="A86" t="s">
        <v>78</v>
      </c>
      <c r="B86" s="7">
        <v>132577678</v>
      </c>
      <c r="C86" s="6">
        <v>5.09017438063744</v>
      </c>
      <c r="D86" s="6">
        <v>29.958074842734838</v>
      </c>
      <c r="E86" s="6">
        <v>26.011750635729193</v>
      </c>
      <c r="F86" s="7">
        <v>17848.368066774368</v>
      </c>
      <c r="G86" s="7">
        <v>137282539</v>
      </c>
      <c r="H86" s="6">
        <v>33.461198521393889</v>
      </c>
      <c r="I86" s="6">
        <v>0.78818882421747738</v>
      </c>
      <c r="J86" s="6">
        <v>3.1966430778206973</v>
      </c>
      <c r="K86" s="6">
        <v>1.2145741855779635</v>
      </c>
      <c r="L86" s="6">
        <v>0.55649482852294863</v>
      </c>
      <c r="M86" s="6">
        <v>3.0326926427256709</v>
      </c>
      <c r="N86" s="6">
        <v>2.7332887250868807</v>
      </c>
      <c r="O86" s="6">
        <v>3.9971095450092164</v>
      </c>
      <c r="P86" s="6">
        <v>4.2668849240907472</v>
      </c>
      <c r="Q86" s="6">
        <v>3.2677345732948599</v>
      </c>
      <c r="R86" s="6">
        <v>4.8290387752808099</v>
      </c>
      <c r="S86" s="7">
        <v>6184.2195624663427</v>
      </c>
      <c r="T86" s="7">
        <v>18481.763462574043</v>
      </c>
      <c r="U86" s="7">
        <v>6</v>
      </c>
      <c r="V86" s="7"/>
    </row>
    <row r="87" spans="1:22">
      <c r="A87" t="s">
        <v>79</v>
      </c>
      <c r="B87" s="7">
        <v>23679795</v>
      </c>
      <c r="C87" s="6">
        <v>13.876653070687478</v>
      </c>
      <c r="D87" s="6">
        <v>34.958909061501586</v>
      </c>
      <c r="E87" s="6">
        <v>48.750975251263789</v>
      </c>
      <c r="F87" s="7">
        <v>10067.940051020409</v>
      </c>
      <c r="G87" s="7">
        <v>24527960</v>
      </c>
      <c r="H87" s="6">
        <v>49.32084555747808</v>
      </c>
      <c r="I87" s="6">
        <v>1.3528929434001034</v>
      </c>
      <c r="J87" s="6">
        <v>5.1742349547210607</v>
      </c>
      <c r="K87" s="6">
        <v>3.3372487968832307</v>
      </c>
      <c r="L87" s="6">
        <v>1.6731155383488885</v>
      </c>
      <c r="M87" s="6">
        <v>6.0632953983943221</v>
      </c>
      <c r="N87" s="6">
        <v>6.893270985438658</v>
      </c>
      <c r="O87" s="6">
        <v>7.6319185533570675</v>
      </c>
      <c r="P87" s="6">
        <v>5.1109551711597705</v>
      </c>
      <c r="Q87" s="6">
        <v>6.238068514462678</v>
      </c>
      <c r="R87" s="6">
        <v>3.4890794016298132</v>
      </c>
      <c r="S87" s="7">
        <v>5143.4512202380947</v>
      </c>
      <c r="T87" s="7">
        <v>10428.554421768707</v>
      </c>
      <c r="U87" s="7">
        <v>141</v>
      </c>
      <c r="V87" s="7"/>
    </row>
    <row r="88" spans="1:22">
      <c r="A88" t="s">
        <v>80</v>
      </c>
      <c r="B88" s="7">
        <v>36245570</v>
      </c>
      <c r="C88" s="6">
        <v>11.518822852006465</v>
      </c>
      <c r="D88" s="6">
        <v>18.117284401928291</v>
      </c>
      <c r="E88" s="6">
        <v>50.106755115176838</v>
      </c>
      <c r="F88" s="7">
        <v>11628.350978504972</v>
      </c>
      <c r="G88" s="7">
        <v>38962800</v>
      </c>
      <c r="H88" s="6">
        <v>44.48465207839272</v>
      </c>
      <c r="I88" s="6">
        <v>1.0478202541911772</v>
      </c>
      <c r="J88" s="6">
        <v>3.3677338384305031</v>
      </c>
      <c r="K88" s="6">
        <v>3.8833691623805273</v>
      </c>
      <c r="L88" s="6">
        <v>1.6246726877945115</v>
      </c>
      <c r="M88" s="6">
        <v>3.060541978502572</v>
      </c>
      <c r="N88" s="6">
        <v>3.6647013304998617</v>
      </c>
      <c r="O88" s="6">
        <v>5.3503245916617903</v>
      </c>
      <c r="P88" s="6">
        <v>16.446310532097282</v>
      </c>
      <c r="Q88" s="6">
        <v>6.1234060437134907</v>
      </c>
      <c r="R88" s="6">
        <v>4.7843145769811208</v>
      </c>
      <c r="S88" s="7">
        <v>5560.6243246711583</v>
      </c>
      <c r="T88" s="7">
        <v>12500.09624639076</v>
      </c>
      <c r="U88" s="7">
        <v>65</v>
      </c>
      <c r="V88" s="7"/>
    </row>
    <row r="89" spans="1:22">
      <c r="A89" t="s">
        <v>81</v>
      </c>
      <c r="B89" s="7">
        <v>31369109</v>
      </c>
      <c r="C89" s="6">
        <v>14.44808967956342</v>
      </c>
      <c r="D89" s="6">
        <v>28.204661471258234</v>
      </c>
      <c r="E89" s="6">
        <v>50.145326091346746</v>
      </c>
      <c r="F89" s="7">
        <v>11131.692334989355</v>
      </c>
      <c r="G89" s="7">
        <v>34027975</v>
      </c>
      <c r="H89" s="6">
        <v>51.157429644285337</v>
      </c>
      <c r="I89" s="6">
        <v>1.8081468556386326</v>
      </c>
      <c r="J89" s="6">
        <v>3.1313053450873882</v>
      </c>
      <c r="K89" s="6">
        <v>2.3356615843287765</v>
      </c>
      <c r="L89" s="6">
        <v>2.0454843698456933</v>
      </c>
      <c r="M89" s="6">
        <v>4.8326324149468194</v>
      </c>
      <c r="N89" s="6">
        <v>4.6049876021126739</v>
      </c>
      <c r="O89" s="6">
        <v>6.5843188141521791</v>
      </c>
      <c r="P89" s="6">
        <v>3.3679134594403575</v>
      </c>
      <c r="Q89" s="6">
        <v>5.6900350667355308</v>
      </c>
      <c r="R89" s="6">
        <v>6.238408250858301</v>
      </c>
      <c r="S89" s="7">
        <v>6177.3730908445714</v>
      </c>
      <c r="T89" s="7">
        <v>12075.221788502484</v>
      </c>
      <c r="U89" s="7">
        <v>79</v>
      </c>
      <c r="V89" s="7"/>
    </row>
    <row r="90" spans="1:22">
      <c r="A90" t="s">
        <v>82</v>
      </c>
      <c r="B90" s="7">
        <v>17993575</v>
      </c>
      <c r="C90" s="6">
        <v>15.115323108387299</v>
      </c>
      <c r="D90" s="6">
        <v>24.858617589889725</v>
      </c>
      <c r="E90" s="6">
        <v>40.746588712915582</v>
      </c>
      <c r="F90" s="7">
        <v>14406.38510808647</v>
      </c>
      <c r="G90" s="7">
        <v>15881703</v>
      </c>
      <c r="H90" s="6">
        <v>53.84398020791599</v>
      </c>
      <c r="I90" s="6">
        <v>1.0603333911986641</v>
      </c>
      <c r="J90" s="6">
        <v>5.2882633556363574</v>
      </c>
      <c r="K90" s="6">
        <v>3.5048838276348575</v>
      </c>
      <c r="L90" s="6">
        <v>2.3560858681213217</v>
      </c>
      <c r="M90" s="6">
        <v>4.6059622195428283</v>
      </c>
      <c r="N90" s="6">
        <v>5.7494803926254008</v>
      </c>
      <c r="O90" s="6">
        <v>5.1191809215926023</v>
      </c>
      <c r="P90" s="6">
        <v>3.1202247643089662</v>
      </c>
      <c r="Q90" s="6">
        <v>6.3743094175731665</v>
      </c>
      <c r="R90" s="6">
        <v>4.201092288402573</v>
      </c>
      <c r="S90" s="7">
        <v>6846.5500560448354</v>
      </c>
      <c r="T90" s="7">
        <v>12715.53482786229</v>
      </c>
      <c r="U90" s="7">
        <v>61</v>
      </c>
      <c r="V90" s="7"/>
    </row>
    <row r="91" spans="1:22">
      <c r="A91" t="s">
        <v>83</v>
      </c>
      <c r="B91" s="7">
        <v>11544104</v>
      </c>
      <c r="C91" s="6">
        <v>16.945576720376046</v>
      </c>
      <c r="D91" s="6">
        <v>27.987767608469223</v>
      </c>
      <c r="E91" s="6">
        <v>54.786538652111936</v>
      </c>
      <c r="F91" s="7">
        <v>9960.4003451251083</v>
      </c>
      <c r="G91" s="7">
        <v>12262662</v>
      </c>
      <c r="H91" s="6">
        <v>55.961859912635617</v>
      </c>
      <c r="I91" s="6">
        <v>1.7372943166826256</v>
      </c>
      <c r="J91" s="6">
        <v>5.4101045107497869</v>
      </c>
      <c r="K91" s="6">
        <v>1.6598480003770795</v>
      </c>
      <c r="L91" s="6">
        <v>2.4316937056570587</v>
      </c>
      <c r="M91" s="6">
        <v>6.5833623237760275</v>
      </c>
      <c r="N91" s="6">
        <v>7.370687212939572</v>
      </c>
      <c r="O91" s="6">
        <v>7.4903611467069711</v>
      </c>
      <c r="P91" s="6">
        <v>0.19678565714361207</v>
      </c>
      <c r="Q91" s="6">
        <v>8.5308565138629771</v>
      </c>
      <c r="R91" s="6">
        <v>0</v>
      </c>
      <c r="S91" s="7">
        <v>5920.9781967213121</v>
      </c>
      <c r="T91" s="7">
        <v>10580.381363244176</v>
      </c>
      <c r="U91" s="7">
        <v>135</v>
      </c>
      <c r="V91" s="7"/>
    </row>
    <row r="92" spans="1:22">
      <c r="A92" t="s">
        <v>84</v>
      </c>
      <c r="B92" s="7">
        <v>66800072</v>
      </c>
      <c r="C92" s="6">
        <v>7.7914197457751246</v>
      </c>
      <c r="D92" s="6">
        <v>26.934623663279883</v>
      </c>
      <c r="E92" s="6">
        <v>47.865509785678071</v>
      </c>
      <c r="F92" s="7">
        <v>12338.395271518286</v>
      </c>
      <c r="G92" s="7">
        <v>72702268</v>
      </c>
      <c r="H92" s="6">
        <v>46.809520536553272</v>
      </c>
      <c r="I92" s="6">
        <v>1.1630868792153777</v>
      </c>
      <c r="J92" s="6">
        <v>5.156800321552554</v>
      </c>
      <c r="K92" s="6">
        <v>2.0220751160060098</v>
      </c>
      <c r="L92" s="6">
        <v>0.96369613943818078</v>
      </c>
      <c r="M92" s="6">
        <v>4.3873525376127187</v>
      </c>
      <c r="N92" s="6">
        <v>4.4604404913475326</v>
      </c>
      <c r="O92" s="6">
        <v>5.1085178388107506</v>
      </c>
      <c r="P92" s="6">
        <v>4.0024373242386329</v>
      </c>
      <c r="Q92" s="6">
        <v>4.3867911796094177</v>
      </c>
      <c r="R92" s="6">
        <v>5.0930246770293328</v>
      </c>
      <c r="S92" s="7">
        <v>6285.8483690432213</v>
      </c>
      <c r="T92" s="7">
        <v>13428.568156630958</v>
      </c>
      <c r="U92" s="7">
        <v>40</v>
      </c>
      <c r="V92" s="7"/>
    </row>
    <row r="93" spans="1:22">
      <c r="A93" t="s">
        <v>85</v>
      </c>
      <c r="B93" s="7">
        <v>28390129</v>
      </c>
      <c r="C93" s="6">
        <v>11.195327784526798</v>
      </c>
      <c r="D93" s="6">
        <v>42.243721400490998</v>
      </c>
      <c r="E93" s="6">
        <v>45.487443892910804</v>
      </c>
      <c r="F93" s="7">
        <v>10464.47806855879</v>
      </c>
      <c r="G93" s="7">
        <v>29395613</v>
      </c>
      <c r="H93" s="6">
        <v>54.565892740525598</v>
      </c>
      <c r="I93" s="6">
        <v>1.7580445082060376</v>
      </c>
      <c r="J93" s="6">
        <v>4.0752483032076929</v>
      </c>
      <c r="K93" s="6">
        <v>6.0908354250003214</v>
      </c>
      <c r="L93" s="6">
        <v>1.9013001021615028</v>
      </c>
      <c r="M93" s="6">
        <v>5.2100927441111704</v>
      </c>
      <c r="N93" s="6">
        <v>4.1719122509879272</v>
      </c>
      <c r="O93" s="6">
        <v>6.180124802976553</v>
      </c>
      <c r="P93" s="6">
        <v>0.80212520147138966</v>
      </c>
      <c r="Q93" s="6">
        <v>5.7365484774888014</v>
      </c>
      <c r="R93" s="6">
        <v>6.9864778802197467</v>
      </c>
      <c r="S93" s="7">
        <v>5912.2663693328423</v>
      </c>
      <c r="T93" s="7">
        <v>10835.095097677848</v>
      </c>
      <c r="U93" s="7">
        <v>124</v>
      </c>
      <c r="V93" s="7"/>
    </row>
    <row r="94" spans="1:22">
      <c r="A94" t="s">
        <v>86</v>
      </c>
      <c r="B94" s="7">
        <v>19670250</v>
      </c>
      <c r="C94" s="6">
        <v>11.965277512995513</v>
      </c>
      <c r="D94" s="6">
        <v>20.883359387908136</v>
      </c>
      <c r="E94" s="6">
        <v>58.446943989018948</v>
      </c>
      <c r="F94" s="7">
        <v>11317.750287686997</v>
      </c>
      <c r="G94" s="7">
        <v>21042356</v>
      </c>
      <c r="H94" s="6">
        <v>52.755878951957655</v>
      </c>
      <c r="I94" s="6">
        <v>1.1923813093933018</v>
      </c>
      <c r="J94" s="6">
        <v>4.1997853282208517</v>
      </c>
      <c r="K94" s="6">
        <v>4.0259830695764292</v>
      </c>
      <c r="L94" s="6">
        <v>1.7081221798547657</v>
      </c>
      <c r="M94" s="6">
        <v>5.2773680380656991</v>
      </c>
      <c r="N94" s="6">
        <v>4.2878519401534687</v>
      </c>
      <c r="O94" s="6">
        <v>6.538080099015529</v>
      </c>
      <c r="P94" s="6">
        <v>0</v>
      </c>
      <c r="Q94" s="6">
        <v>5.659592538021883</v>
      </c>
      <c r="R94" s="6">
        <v>3.7780940499248281</v>
      </c>
      <c r="S94" s="7">
        <v>6387.2726467203674</v>
      </c>
      <c r="T94" s="7">
        <v>12107.224395857307</v>
      </c>
      <c r="U94" s="7">
        <v>76</v>
      </c>
      <c r="V94" s="7"/>
    </row>
    <row r="95" spans="1:22">
      <c r="A95" t="s">
        <v>87</v>
      </c>
      <c r="B95" s="7">
        <v>68156933</v>
      </c>
      <c r="C95" s="6">
        <v>9.3750506643249345</v>
      </c>
      <c r="D95" s="6">
        <v>31.496495008072035</v>
      </c>
      <c r="E95" s="6">
        <v>52.773777247283114</v>
      </c>
      <c r="F95" s="7">
        <v>10405.638625954198</v>
      </c>
      <c r="G95" s="7">
        <v>68607009</v>
      </c>
      <c r="H95" s="6">
        <v>55.401253813586301</v>
      </c>
      <c r="I95" s="6">
        <v>1.0737500158329305</v>
      </c>
      <c r="J95" s="6">
        <v>5.2976557978208909</v>
      </c>
      <c r="K95" s="6">
        <v>4.6568229202354523</v>
      </c>
      <c r="L95" s="6">
        <v>1.8041569193025162</v>
      </c>
      <c r="M95" s="6">
        <v>4.5214421896748185</v>
      </c>
      <c r="N95" s="6">
        <v>5.3559370442748788</v>
      </c>
      <c r="O95" s="6">
        <v>5.0252445781450694</v>
      </c>
      <c r="P95" s="6">
        <v>0.58419388316432797</v>
      </c>
      <c r="Q95" s="6">
        <v>5.677616203907097</v>
      </c>
      <c r="R95" s="6">
        <v>3.7617300150776143</v>
      </c>
      <c r="S95" s="7">
        <v>5802.9226244274805</v>
      </c>
      <c r="T95" s="7">
        <v>10474.35251908397</v>
      </c>
      <c r="U95" s="7">
        <v>139</v>
      </c>
      <c r="V95" s="7"/>
    </row>
    <row r="96" spans="1:22">
      <c r="A96" t="s">
        <v>88</v>
      </c>
      <c r="B96" s="7">
        <v>74964277</v>
      </c>
      <c r="C96" s="6">
        <v>5.2947792719991149</v>
      </c>
      <c r="D96" s="6">
        <v>31.081779125275901</v>
      </c>
      <c r="E96" s="6">
        <v>41.491718782267448</v>
      </c>
      <c r="F96" s="7">
        <v>11602.581179383997</v>
      </c>
      <c r="G96" s="7">
        <v>68494827</v>
      </c>
      <c r="H96" s="6">
        <v>50.904668902952331</v>
      </c>
      <c r="I96" s="6">
        <v>1.709817910774488</v>
      </c>
      <c r="J96" s="6">
        <v>2.1596098490766318</v>
      </c>
      <c r="K96" s="6">
        <v>4.1558407323227495</v>
      </c>
      <c r="L96" s="6">
        <v>0.65763090400972912</v>
      </c>
      <c r="M96" s="6">
        <v>4.7474017709395779</v>
      </c>
      <c r="N96" s="6">
        <v>5.4671275540268178</v>
      </c>
      <c r="O96" s="6">
        <v>6.4606965136213859</v>
      </c>
      <c r="P96" s="6">
        <v>4.3655282609882349</v>
      </c>
      <c r="Q96" s="6">
        <v>4.6956095531126758</v>
      </c>
      <c r="R96" s="6">
        <v>6.2464028414875772</v>
      </c>
      <c r="S96" s="7">
        <v>5396.5430893050607</v>
      </c>
      <c r="T96" s="7">
        <v>10601.273332301502</v>
      </c>
      <c r="U96" s="7">
        <v>134</v>
      </c>
      <c r="V96" s="7"/>
    </row>
    <row r="97" spans="1:22">
      <c r="A97" t="s">
        <v>89</v>
      </c>
      <c r="B97" s="7">
        <v>110696714</v>
      </c>
      <c r="C97" s="6">
        <v>19.912017442541249</v>
      </c>
      <c r="D97" s="6">
        <v>27.49755787692126</v>
      </c>
      <c r="E97" s="6">
        <v>45.293543221165535</v>
      </c>
      <c r="F97" s="7">
        <v>11206.389350070864</v>
      </c>
      <c r="G97" s="7">
        <v>118422318</v>
      </c>
      <c r="H97" s="6">
        <v>53.521195540185261</v>
      </c>
      <c r="I97" s="6">
        <v>1.6145939990804774</v>
      </c>
      <c r="J97" s="6">
        <v>5.1245317964473553</v>
      </c>
      <c r="K97" s="6">
        <v>4.4043502593826949</v>
      </c>
      <c r="L97" s="6">
        <v>1.0470718281329368</v>
      </c>
      <c r="M97" s="6">
        <v>5.0265628055009026</v>
      </c>
      <c r="N97" s="6">
        <v>4.7647755045632527</v>
      </c>
      <c r="O97" s="6">
        <v>6.2155997486892627</v>
      </c>
      <c r="P97" s="6">
        <v>5.7525355820175728</v>
      </c>
      <c r="Q97" s="6">
        <v>4.9707890027959083</v>
      </c>
      <c r="R97" s="6">
        <v>0</v>
      </c>
      <c r="S97" s="7">
        <v>6416.3839218465282</v>
      </c>
      <c r="T97" s="7">
        <v>11988.491395019235</v>
      </c>
      <c r="U97" s="7">
        <v>83</v>
      </c>
      <c r="V97" s="7"/>
    </row>
    <row r="98" spans="1:22">
      <c r="A98" t="s">
        <v>90</v>
      </c>
      <c r="B98" s="7">
        <v>15462791</v>
      </c>
      <c r="C98" s="6">
        <v>10.270668471170568</v>
      </c>
      <c r="D98" s="6">
        <v>45.544358712473063</v>
      </c>
      <c r="E98" s="6">
        <v>40.948901139516146</v>
      </c>
      <c r="F98" s="7">
        <v>13015.81734006734</v>
      </c>
      <c r="G98" s="7">
        <v>15624119</v>
      </c>
      <c r="H98" s="6">
        <v>50.304954218538654</v>
      </c>
      <c r="I98" s="6">
        <v>1.6093052030645698</v>
      </c>
      <c r="J98" s="6">
        <v>3.2046238895133863</v>
      </c>
      <c r="K98" s="6">
        <v>3.2711698496408017</v>
      </c>
      <c r="L98" s="6">
        <v>1.3912082978886682</v>
      </c>
      <c r="M98" s="6">
        <v>5.6899631908845549</v>
      </c>
      <c r="N98" s="6">
        <v>6.6368221465799131</v>
      </c>
      <c r="O98" s="6">
        <v>9.1485734331644561</v>
      </c>
      <c r="P98" s="6">
        <v>0</v>
      </c>
      <c r="Q98" s="6">
        <v>4.5368373730384413</v>
      </c>
      <c r="R98" s="6">
        <v>9.5546147593985928</v>
      </c>
      <c r="S98" s="7">
        <v>6615.914065656566</v>
      </c>
      <c r="T98" s="7">
        <v>13151.615319865319</v>
      </c>
      <c r="U98" s="7">
        <v>51</v>
      </c>
      <c r="V98" s="7"/>
    </row>
    <row r="99" spans="1:22">
      <c r="A99" t="s">
        <v>91</v>
      </c>
      <c r="B99" s="7">
        <v>35110406</v>
      </c>
      <c r="C99" s="6">
        <v>13.904806455385335</v>
      </c>
      <c r="D99" s="6">
        <v>16.01151806675206</v>
      </c>
      <c r="E99" s="6">
        <v>50.022987486957568</v>
      </c>
      <c r="F99" s="7">
        <v>11418.018211382114</v>
      </c>
      <c r="G99" s="7">
        <v>28910715</v>
      </c>
      <c r="H99" s="6">
        <v>57.382740689740807</v>
      </c>
      <c r="I99" s="6">
        <v>1.2322534395984326</v>
      </c>
      <c r="J99" s="6">
        <v>5.0351454469389632</v>
      </c>
      <c r="K99" s="6">
        <v>3.1180936894850233</v>
      </c>
      <c r="L99" s="6">
        <v>1.5304716607666051</v>
      </c>
      <c r="M99" s="6">
        <v>4.8588189188679705</v>
      </c>
      <c r="N99" s="6">
        <v>6.6791765267652483</v>
      </c>
      <c r="O99" s="6">
        <v>6.8107046124594284</v>
      </c>
      <c r="P99" s="6">
        <v>0.18280073668188421</v>
      </c>
      <c r="Q99" s="6">
        <v>7.0857889540262144</v>
      </c>
      <c r="R99" s="6">
        <v>2.2513753118869597</v>
      </c>
      <c r="S99" s="7">
        <v>5395.0441040650403</v>
      </c>
      <c r="T99" s="7">
        <v>9401.8585365853651</v>
      </c>
      <c r="U99" s="7">
        <v>155</v>
      </c>
      <c r="V99" s="7"/>
    </row>
    <row r="100" spans="1:22">
      <c r="A100" t="s">
        <v>92</v>
      </c>
      <c r="B100" s="7">
        <v>114957841</v>
      </c>
      <c r="C100" s="6">
        <v>8.1142268494760614</v>
      </c>
      <c r="D100" s="6">
        <v>37.041159288995345</v>
      </c>
      <c r="E100" s="6">
        <v>46.715834720660773</v>
      </c>
      <c r="F100" s="7">
        <v>10957.758173672672</v>
      </c>
      <c r="G100" s="7">
        <v>116021841</v>
      </c>
      <c r="H100" s="6">
        <v>52.499886784247806</v>
      </c>
      <c r="I100" s="6">
        <v>1.2178612818253765</v>
      </c>
      <c r="J100" s="6">
        <v>3.2130584619838949</v>
      </c>
      <c r="K100" s="6">
        <v>3.0997650433766175</v>
      </c>
      <c r="L100" s="6">
        <v>0.93312112673681857</v>
      </c>
      <c r="M100" s="6">
        <v>3.7975149696167985</v>
      </c>
      <c r="N100" s="6">
        <v>5.1708429880887685</v>
      </c>
      <c r="O100" s="6">
        <v>6.3450638229400278</v>
      </c>
      <c r="P100" s="6">
        <v>1.0383224655088865</v>
      </c>
      <c r="Q100" s="6">
        <v>5.0236181909921598</v>
      </c>
      <c r="R100" s="6">
        <v>6.7873445397233443</v>
      </c>
      <c r="S100" s="7">
        <v>5806.0561595653417</v>
      </c>
      <c r="T100" s="7">
        <v>11059.178438661709</v>
      </c>
      <c r="U100" s="7">
        <v>113</v>
      </c>
      <c r="V100" s="7"/>
    </row>
    <row r="101" spans="1:22">
      <c r="A101" t="s">
        <v>93</v>
      </c>
      <c r="B101" s="7">
        <v>43194791</v>
      </c>
      <c r="C101" s="6">
        <v>8.1838525390712036</v>
      </c>
      <c r="D101" s="6">
        <v>44.856040627676606</v>
      </c>
      <c r="E101" s="6">
        <v>39.259516268987156</v>
      </c>
      <c r="F101" s="7">
        <v>11630.261443187937</v>
      </c>
      <c r="G101" s="7">
        <v>42829534</v>
      </c>
      <c r="H101" s="6">
        <v>55.749809488938176</v>
      </c>
      <c r="I101" s="6">
        <v>1.1741808818186068</v>
      </c>
      <c r="J101" s="6">
        <v>2.4451397720087265</v>
      </c>
      <c r="K101" s="6">
        <v>3.4570285074780402</v>
      </c>
      <c r="L101" s="6">
        <v>0.7721639464954253</v>
      </c>
      <c r="M101" s="6">
        <v>5.0386746444637946</v>
      </c>
      <c r="N101" s="6">
        <v>6.0889199261425535</v>
      </c>
      <c r="O101" s="6">
        <v>7.5821804411880827</v>
      </c>
      <c r="P101" s="6">
        <v>0.75118914438807571</v>
      </c>
      <c r="Q101" s="6">
        <v>4.518532235256167</v>
      </c>
      <c r="R101" s="6">
        <v>2.7799794646376492</v>
      </c>
      <c r="S101" s="7">
        <v>6429.0208966074315</v>
      </c>
      <c r="T101" s="7">
        <v>11531.915455035003</v>
      </c>
      <c r="U101" s="7">
        <v>95</v>
      </c>
      <c r="V101" s="7"/>
    </row>
    <row r="102" spans="1:22">
      <c r="A102" t="s">
        <v>94</v>
      </c>
      <c r="B102" s="7">
        <v>19045006</v>
      </c>
      <c r="C102" s="6">
        <v>15.616692375943595</v>
      </c>
      <c r="D102" s="6">
        <v>40.896941696946698</v>
      </c>
      <c r="E102" s="6">
        <v>37.917226174672777</v>
      </c>
      <c r="F102" s="7">
        <v>11970.46260213702</v>
      </c>
      <c r="G102" s="7">
        <v>19648697</v>
      </c>
      <c r="H102" s="6">
        <v>52.786046525120724</v>
      </c>
      <c r="I102" s="6">
        <v>1.4834307842397896</v>
      </c>
      <c r="J102" s="6">
        <v>4.1688537921878481</v>
      </c>
      <c r="K102" s="6">
        <v>2.6898992844156537</v>
      </c>
      <c r="L102" s="6">
        <v>1.8955986241733995</v>
      </c>
      <c r="M102" s="6">
        <v>7.003146111927931</v>
      </c>
      <c r="N102" s="6">
        <v>5.5774255666927939</v>
      </c>
      <c r="O102" s="6">
        <v>10.991444674422942</v>
      </c>
      <c r="P102" s="6">
        <v>9.8339854291610282E-2</v>
      </c>
      <c r="Q102" s="6">
        <v>6.112882650691799</v>
      </c>
      <c r="R102" s="6">
        <v>0</v>
      </c>
      <c r="S102" s="7">
        <v>6519.0259836580763</v>
      </c>
      <c r="T102" s="7">
        <v>12349.903834066625</v>
      </c>
      <c r="U102" s="7">
        <v>68</v>
      </c>
      <c r="V102" s="7"/>
    </row>
    <row r="103" spans="1:22">
      <c r="A103" t="s">
        <v>95</v>
      </c>
      <c r="B103" s="7">
        <v>55634215</v>
      </c>
      <c r="C103" s="6">
        <v>8.5205875556975155</v>
      </c>
      <c r="D103" s="6">
        <v>27.22857867231523</v>
      </c>
      <c r="E103" s="6">
        <v>60.52351596944434</v>
      </c>
      <c r="F103" s="7">
        <v>11554.354101765317</v>
      </c>
      <c r="G103" s="7">
        <v>63615774</v>
      </c>
      <c r="H103" s="6">
        <v>54.446052515214227</v>
      </c>
      <c r="I103" s="6">
        <v>1.4426230356012018</v>
      </c>
      <c r="J103" s="6">
        <v>2.7383535567766568</v>
      </c>
      <c r="K103" s="6">
        <v>3.846260095805798</v>
      </c>
      <c r="L103" s="6">
        <v>1.3814427063325521</v>
      </c>
      <c r="M103" s="6">
        <v>4.8724113456514733</v>
      </c>
      <c r="N103" s="6">
        <v>4.4523992429927839</v>
      </c>
      <c r="O103" s="6">
        <v>5.5023770519556985</v>
      </c>
      <c r="P103" s="6">
        <v>8.0096572431862576</v>
      </c>
      <c r="Q103" s="6">
        <v>5.0796952969557516</v>
      </c>
      <c r="R103" s="6">
        <v>3.4859425745570589</v>
      </c>
      <c r="S103" s="7">
        <v>7193.4117798546204</v>
      </c>
      <c r="T103" s="7">
        <v>13211.99875389408</v>
      </c>
      <c r="U103" s="7">
        <v>48</v>
      </c>
      <c r="V103" s="7"/>
    </row>
    <row r="104" spans="1:22">
      <c r="A104" t="s">
        <v>96</v>
      </c>
      <c r="B104" s="7">
        <v>15399758</v>
      </c>
      <c r="C104" s="6">
        <v>15.296220888665912</v>
      </c>
      <c r="D104" s="6">
        <v>30.710424150821069</v>
      </c>
      <c r="E104" s="6">
        <v>45.989125283657053</v>
      </c>
      <c r="F104" s="7">
        <v>10635.191988950277</v>
      </c>
      <c r="G104" s="7">
        <v>17051816</v>
      </c>
      <c r="H104" s="6">
        <v>42.633279352768056</v>
      </c>
      <c r="I104" s="6">
        <v>1.4035342628609175</v>
      </c>
      <c r="J104" s="6">
        <v>3.4815962123916884</v>
      </c>
      <c r="K104" s="6">
        <v>2.2392015607018045</v>
      </c>
      <c r="L104" s="6">
        <v>2.5235581359780093</v>
      </c>
      <c r="M104" s="6">
        <v>5.6876781921644008</v>
      </c>
      <c r="N104" s="6">
        <v>5.3574833319805935</v>
      </c>
      <c r="O104" s="6">
        <v>9.0105149504310855</v>
      </c>
      <c r="P104" s="6">
        <v>6.7526815912158575</v>
      </c>
      <c r="Q104" s="6">
        <v>5.9187796771909804</v>
      </c>
      <c r="R104" s="6">
        <v>4.7651886461829047</v>
      </c>
      <c r="S104" s="7">
        <v>5020.5444406077349</v>
      </c>
      <c r="T104" s="7">
        <v>11776.116022099448</v>
      </c>
      <c r="U104" s="7">
        <v>91</v>
      </c>
      <c r="V104" s="7"/>
    </row>
    <row r="105" spans="1:22">
      <c r="A105" t="s">
        <v>97</v>
      </c>
      <c r="B105" s="7">
        <v>45684679</v>
      </c>
      <c r="C105" s="6">
        <v>10.854157473668579</v>
      </c>
      <c r="D105" s="6">
        <v>33.471735677512363</v>
      </c>
      <c r="E105" s="6">
        <v>50.335568736293411</v>
      </c>
      <c r="F105" s="7">
        <v>10746.807574688308</v>
      </c>
      <c r="G105" s="7">
        <v>50169493</v>
      </c>
      <c r="H105" s="6">
        <v>52.832933073491496</v>
      </c>
      <c r="I105" s="6">
        <v>1.3860452805452907</v>
      </c>
      <c r="J105" s="6">
        <v>2.8151664996893628</v>
      </c>
      <c r="K105" s="6">
        <v>2.447391704755717</v>
      </c>
      <c r="L105" s="6">
        <v>1.1719077966364937</v>
      </c>
      <c r="M105" s="6">
        <v>4.6901806841061759</v>
      </c>
      <c r="N105" s="6">
        <v>4.5076526884575054</v>
      </c>
      <c r="O105" s="6">
        <v>6.0511634032259405</v>
      </c>
      <c r="P105" s="6">
        <v>8.4012772662462414</v>
      </c>
      <c r="Q105" s="6">
        <v>4.6949214934262944</v>
      </c>
      <c r="R105" s="6">
        <v>4.816269201683979</v>
      </c>
      <c r="S105" s="7">
        <v>6235.2422159491889</v>
      </c>
      <c r="T105" s="7">
        <v>11801.809691837214</v>
      </c>
      <c r="U105" s="7">
        <v>90</v>
      </c>
      <c r="V105" s="7"/>
    </row>
    <row r="106" spans="1:22">
      <c r="A106" t="s">
        <v>98</v>
      </c>
      <c r="B106" s="7">
        <v>18919458</v>
      </c>
      <c r="C106" s="6">
        <v>11.151244396113249</v>
      </c>
      <c r="D106" s="6">
        <v>47.939898701115013</v>
      </c>
      <c r="E106" s="6">
        <v>39.887173300630494</v>
      </c>
      <c r="F106" s="7">
        <v>12096.840153452686</v>
      </c>
      <c r="G106" s="7">
        <v>20218016</v>
      </c>
      <c r="H106" s="6">
        <v>48.346994383623006</v>
      </c>
      <c r="I106" s="6">
        <v>1.3308833567052278</v>
      </c>
      <c r="J106" s="6">
        <v>2.7324058404148066</v>
      </c>
      <c r="K106" s="6">
        <v>3.409981473948779</v>
      </c>
      <c r="L106" s="6">
        <v>2.592039001255118</v>
      </c>
      <c r="M106" s="6">
        <v>4.1228533502001383</v>
      </c>
      <c r="N106" s="6">
        <v>4.5358398667802025</v>
      </c>
      <c r="O106" s="6">
        <v>10.03632126910969</v>
      </c>
      <c r="P106" s="6">
        <v>11.669844904663245</v>
      </c>
      <c r="Q106" s="6">
        <v>5.1527215627883569</v>
      </c>
      <c r="R106" s="6">
        <v>3.4626252645165576</v>
      </c>
      <c r="S106" s="7">
        <v>6249.874079283888</v>
      </c>
      <c r="T106" s="7">
        <v>12927.120204603581</v>
      </c>
      <c r="U106" s="7">
        <v>56</v>
      </c>
      <c r="V106" s="7"/>
    </row>
    <row r="107" spans="1:22">
      <c r="A107" t="s">
        <v>99</v>
      </c>
      <c r="B107" s="7">
        <v>33466458</v>
      </c>
      <c r="C107" s="6">
        <v>14.478323340940353</v>
      </c>
      <c r="D107" s="6">
        <v>36.790481382881929</v>
      </c>
      <c r="E107" s="6">
        <v>48.678306500197898</v>
      </c>
      <c r="F107" s="7">
        <v>11226.587722240858</v>
      </c>
      <c r="G107" s="7">
        <v>36090929</v>
      </c>
      <c r="H107" s="6">
        <v>57.855379948795452</v>
      </c>
      <c r="I107" s="6">
        <v>0.86120326800121993</v>
      </c>
      <c r="J107" s="6">
        <v>3.1921227076199674</v>
      </c>
      <c r="K107" s="6">
        <v>3.2329753551093132</v>
      </c>
      <c r="L107" s="6">
        <v>2.3422482696413827</v>
      </c>
      <c r="M107" s="6">
        <v>5.4566880226330552</v>
      </c>
      <c r="N107" s="6">
        <v>7.6175489137450576</v>
      </c>
      <c r="O107" s="6">
        <v>6.3705753875163476</v>
      </c>
      <c r="P107" s="6">
        <v>0</v>
      </c>
      <c r="Q107" s="6">
        <v>5.3702129695802503</v>
      </c>
      <c r="R107" s="6">
        <v>5.8036940528740617</v>
      </c>
      <c r="S107" s="7">
        <v>7004.5434753438449</v>
      </c>
      <c r="T107" s="7">
        <v>12106.987252599798</v>
      </c>
      <c r="U107" s="7">
        <v>77</v>
      </c>
      <c r="V107" s="7"/>
    </row>
    <row r="108" spans="1:22">
      <c r="A108" t="s">
        <v>100</v>
      </c>
      <c r="B108" s="7">
        <v>12000670</v>
      </c>
      <c r="C108" s="6">
        <v>13.403293316123182</v>
      </c>
      <c r="D108" s="6">
        <v>38.217949497819703</v>
      </c>
      <c r="E108" s="6">
        <v>48.199167213163932</v>
      </c>
      <c r="F108" s="7">
        <v>11730.860215053763</v>
      </c>
      <c r="G108" s="7">
        <v>11880527</v>
      </c>
      <c r="H108" s="6">
        <v>50.533733057464538</v>
      </c>
      <c r="I108" s="6">
        <v>0.80774017852911739</v>
      </c>
      <c r="J108" s="6">
        <v>3.5469513263174268</v>
      </c>
      <c r="K108" s="6">
        <v>3.2266968460237502</v>
      </c>
      <c r="L108" s="6">
        <v>6.2074989602733952</v>
      </c>
      <c r="M108" s="6">
        <v>5.4768237132915063</v>
      </c>
      <c r="N108" s="6">
        <v>6.5436360693427149</v>
      </c>
      <c r="O108" s="6">
        <v>8.3990096567265073</v>
      </c>
      <c r="P108" s="6">
        <v>0</v>
      </c>
      <c r="Q108" s="6">
        <v>6.3493447723320688</v>
      </c>
      <c r="R108" s="6">
        <v>5.9193039164003416</v>
      </c>
      <c r="S108" s="7">
        <v>5868.6938416422281</v>
      </c>
      <c r="T108" s="7">
        <v>11613.418377321603</v>
      </c>
      <c r="U108" s="7">
        <v>93</v>
      </c>
      <c r="V108" s="7"/>
    </row>
    <row r="109" spans="1:22">
      <c r="A109" t="s">
        <v>101</v>
      </c>
      <c r="B109" s="7">
        <v>28564107</v>
      </c>
      <c r="C109" s="6">
        <v>12.930440990155933</v>
      </c>
      <c r="D109" s="6">
        <v>44.193336763512335</v>
      </c>
      <c r="E109" s="6">
        <v>37.163206257419496</v>
      </c>
      <c r="F109" s="7">
        <v>11857.246575342466</v>
      </c>
      <c r="G109" s="7">
        <v>33685140</v>
      </c>
      <c r="H109" s="6">
        <v>54.059085757102388</v>
      </c>
      <c r="I109" s="6">
        <v>1.1154270993084783</v>
      </c>
      <c r="J109" s="6">
        <v>2.9675387722895019</v>
      </c>
      <c r="K109" s="6">
        <v>2.7834217402688544</v>
      </c>
      <c r="L109" s="6">
        <v>1.0675840147910918</v>
      </c>
      <c r="M109" s="6">
        <v>4.0469289722411723</v>
      </c>
      <c r="N109" s="6">
        <v>3.2743305505038718</v>
      </c>
      <c r="O109" s="6">
        <v>5.3606745288872188</v>
      </c>
      <c r="P109" s="6">
        <v>0.17862980530880976</v>
      </c>
      <c r="Q109" s="6">
        <v>4.6328032479603767</v>
      </c>
      <c r="R109" s="6">
        <v>14.77465541185223</v>
      </c>
      <c r="S109" s="7">
        <v>7559.1028310502279</v>
      </c>
      <c r="T109" s="7">
        <v>13983.038605230386</v>
      </c>
      <c r="U109" s="7">
        <v>32</v>
      </c>
      <c r="V109" s="7"/>
    </row>
    <row r="110" spans="1:22">
      <c r="A110" t="s">
        <v>102</v>
      </c>
      <c r="B110" s="7">
        <v>59063834</v>
      </c>
      <c r="C110" s="6">
        <v>5.7074181808109508</v>
      </c>
      <c r="D110" s="6">
        <v>47.361146585912458</v>
      </c>
      <c r="E110" s="6">
        <v>26.224091717445909</v>
      </c>
      <c r="F110" s="7">
        <v>14814.104339102081</v>
      </c>
      <c r="G110" s="7">
        <v>53046468</v>
      </c>
      <c r="H110" s="6">
        <v>45.257541067578714</v>
      </c>
      <c r="I110" s="6">
        <v>1.2514704089252464</v>
      </c>
      <c r="J110" s="6">
        <v>3.1534558342319796</v>
      </c>
      <c r="K110" s="6">
        <v>2.3102031222889332</v>
      </c>
      <c r="L110" s="6">
        <v>2.3756162992793413</v>
      </c>
      <c r="M110" s="6">
        <v>3.828648648200291</v>
      </c>
      <c r="N110" s="6">
        <v>6.586111727551776</v>
      </c>
      <c r="O110" s="6">
        <v>7.3190531365820624</v>
      </c>
      <c r="P110" s="6">
        <v>6.246048200607814</v>
      </c>
      <c r="Q110" s="6">
        <v>4.5093880142972003</v>
      </c>
      <c r="R110" s="6">
        <v>7.0428918472008357</v>
      </c>
      <c r="S110" s="7">
        <v>6021.4514773012288</v>
      </c>
      <c r="T110" s="7">
        <v>13304.857787810384</v>
      </c>
      <c r="U110" s="7">
        <v>44</v>
      </c>
      <c r="V110" s="7"/>
    </row>
    <row r="111" spans="1:22">
      <c r="A111" t="s">
        <v>103</v>
      </c>
      <c r="B111" s="7">
        <v>15623566</v>
      </c>
      <c r="C111" s="6">
        <v>10.343669300593731</v>
      </c>
      <c r="D111" s="6">
        <v>21.42448785379727</v>
      </c>
      <c r="E111" s="6">
        <v>66.759643733063243</v>
      </c>
      <c r="F111" s="7">
        <v>7478.9688846337958</v>
      </c>
      <c r="G111" s="7">
        <v>14928307</v>
      </c>
      <c r="H111" s="6">
        <v>64.604799258214612</v>
      </c>
      <c r="I111" s="6">
        <v>1.2559753091894479</v>
      </c>
      <c r="J111" s="6">
        <v>2.2177719817793138</v>
      </c>
      <c r="K111" s="6">
        <v>2.0666811715487898</v>
      </c>
      <c r="L111" s="6">
        <v>4.1070128046000125</v>
      </c>
      <c r="M111" s="6">
        <v>6.276353306506893</v>
      </c>
      <c r="N111" s="6">
        <v>3.8621137681587063</v>
      </c>
      <c r="O111" s="6">
        <v>5.5114301976774724</v>
      </c>
      <c r="P111" s="6">
        <v>0.85432326652982149</v>
      </c>
      <c r="Q111" s="6">
        <v>5.3527874929153052</v>
      </c>
      <c r="R111" s="6">
        <v>0</v>
      </c>
      <c r="S111" s="7">
        <v>4616.7557539492582</v>
      </c>
      <c r="T111" s="7">
        <v>7146.1498324557206</v>
      </c>
      <c r="U111" s="7">
        <v>159</v>
      </c>
      <c r="V111" s="7"/>
    </row>
    <row r="112" spans="1:22">
      <c r="A112" t="s">
        <v>104</v>
      </c>
      <c r="B112" s="7">
        <v>36563548</v>
      </c>
      <c r="C112" s="6">
        <v>7.0455279668154747</v>
      </c>
      <c r="D112" s="6">
        <v>52.134032506910977</v>
      </c>
      <c r="E112" s="6">
        <v>40.820439526273546</v>
      </c>
      <c r="F112" s="7">
        <v>11447.5729492799</v>
      </c>
      <c r="G112" s="7">
        <v>36486836</v>
      </c>
      <c r="H112" s="6">
        <v>58.877658479348561</v>
      </c>
      <c r="I112" s="6">
        <v>1.2782729639807628</v>
      </c>
      <c r="J112" s="6">
        <v>1.7852240736905771</v>
      </c>
      <c r="K112" s="6">
        <v>4.9378378273194201</v>
      </c>
      <c r="L112" s="6">
        <v>1.2243787320994344</v>
      </c>
      <c r="M112" s="6">
        <v>5.1115860251626097</v>
      </c>
      <c r="N112" s="6">
        <v>4.4482705762703016</v>
      </c>
      <c r="O112" s="6">
        <v>5.3975439251570068</v>
      </c>
      <c r="P112" s="6">
        <v>11.823711242049049</v>
      </c>
      <c r="Q112" s="6">
        <v>3.5594396291309005</v>
      </c>
      <c r="R112" s="6">
        <v>8.3009444831007001E-2</v>
      </c>
      <c r="S112" s="7">
        <v>6725.921944270508</v>
      </c>
      <c r="T112" s="7">
        <v>11423.555416405761</v>
      </c>
      <c r="U112" s="7">
        <v>98</v>
      </c>
      <c r="V112" s="7"/>
    </row>
    <row r="113" spans="1:22">
      <c r="A113" t="s">
        <v>105</v>
      </c>
      <c r="B113" s="7">
        <v>74834104</v>
      </c>
      <c r="C113" s="6">
        <v>12.443572518754284</v>
      </c>
      <c r="D113" s="6">
        <v>27.489581488140757</v>
      </c>
      <c r="E113" s="6">
        <v>53.384096106769718</v>
      </c>
      <c r="F113" s="7">
        <v>9791.1950804657863</v>
      </c>
      <c r="G113" s="7">
        <v>77133718</v>
      </c>
      <c r="H113" s="6">
        <v>52.758205613788768</v>
      </c>
      <c r="I113" s="6">
        <v>1.2552495135784845</v>
      </c>
      <c r="J113" s="6">
        <v>4.496788200978461</v>
      </c>
      <c r="K113" s="6">
        <v>3.3183064765528356</v>
      </c>
      <c r="L113" s="6">
        <v>0.88234021080119596</v>
      </c>
      <c r="M113" s="6">
        <v>4.683939778450716</v>
      </c>
      <c r="N113" s="6">
        <v>4.0909667805718888</v>
      </c>
      <c r="O113" s="6">
        <v>7.9379533993162363</v>
      </c>
      <c r="P113" s="6">
        <v>1.4486122139218027</v>
      </c>
      <c r="Q113" s="6">
        <v>6.5527437300507154</v>
      </c>
      <c r="R113" s="6">
        <v>4.9598283334403765</v>
      </c>
      <c r="S113" s="7">
        <v>5324.3969043569277</v>
      </c>
      <c r="T113" s="7">
        <v>10092.073531335864</v>
      </c>
      <c r="U113" s="7">
        <v>147</v>
      </c>
      <c r="V113" s="7"/>
    </row>
    <row r="114" spans="1:22">
      <c r="A114" t="s">
        <v>106</v>
      </c>
      <c r="B114" s="7">
        <v>342116944</v>
      </c>
      <c r="C114" s="6">
        <v>12.295037921302137</v>
      </c>
      <c r="D114" s="6">
        <v>41.140042452852029</v>
      </c>
      <c r="E114" s="6">
        <v>44.548531627243811</v>
      </c>
      <c r="F114" s="7">
        <v>10701.52159904908</v>
      </c>
      <c r="G114" s="7">
        <v>341233022</v>
      </c>
      <c r="H114" s="6">
        <v>53.719019972222966</v>
      </c>
      <c r="I114" s="6">
        <v>1.5494822069125538</v>
      </c>
      <c r="J114" s="6">
        <v>7.7390897414377431</v>
      </c>
      <c r="K114" s="6">
        <v>2.4173955239302716</v>
      </c>
      <c r="L114" s="6">
        <v>1.1776614398122349</v>
      </c>
      <c r="M114" s="6">
        <v>5.3252197233127108</v>
      </c>
      <c r="N114" s="6">
        <v>3.6109579687747804</v>
      </c>
      <c r="O114" s="6">
        <v>7.3949372314851756</v>
      </c>
      <c r="P114" s="6">
        <v>0.88041931944089524</v>
      </c>
      <c r="Q114" s="6">
        <v>5.6443481047388193</v>
      </c>
      <c r="R114" s="6">
        <v>5.3701948752193163</v>
      </c>
      <c r="S114" s="7">
        <v>5733.8995664550039</v>
      </c>
      <c r="T114" s="7">
        <v>10673.872251243392</v>
      </c>
      <c r="U114" s="7">
        <v>129</v>
      </c>
      <c r="V114" s="7"/>
    </row>
    <row r="115" spans="1:22">
      <c r="A115" t="s">
        <v>107</v>
      </c>
      <c r="B115" s="7">
        <v>200985200</v>
      </c>
      <c r="C115" s="6">
        <v>10.686163956351015</v>
      </c>
      <c r="D115" s="6">
        <v>29.865128377611882</v>
      </c>
      <c r="E115" s="6">
        <v>56.095856809357102</v>
      </c>
      <c r="F115" s="7">
        <v>10179.558346839547</v>
      </c>
      <c r="G115" s="7">
        <v>208848909</v>
      </c>
      <c r="H115" s="6">
        <v>57.141156265269267</v>
      </c>
      <c r="I115" s="6">
        <v>1.2413561279364882</v>
      </c>
      <c r="J115" s="6">
        <v>4.512645555644248</v>
      </c>
      <c r="K115" s="6">
        <v>2.2944829604065586</v>
      </c>
      <c r="L115" s="6">
        <v>0.43271359392162301</v>
      </c>
      <c r="M115" s="6">
        <v>4.8509771147523679</v>
      </c>
      <c r="N115" s="6">
        <v>5.5780237712422043</v>
      </c>
      <c r="O115" s="6">
        <v>6.2564863051307578</v>
      </c>
      <c r="P115" s="6">
        <v>6.5769915034605234E-2</v>
      </c>
      <c r="Q115" s="6">
        <v>6.1793566324064448</v>
      </c>
      <c r="R115" s="6">
        <v>6.8348556707088184</v>
      </c>
      <c r="S115" s="7">
        <v>6044.3011269246354</v>
      </c>
      <c r="T115" s="7">
        <v>10577.841825364667</v>
      </c>
      <c r="U115" s="7">
        <v>136</v>
      </c>
      <c r="V115" s="7"/>
    </row>
    <row r="116" spans="1:22">
      <c r="A116" t="s">
        <v>108</v>
      </c>
      <c r="B116" s="7">
        <v>77266528</v>
      </c>
      <c r="C116" s="6">
        <v>3.8568473013307911</v>
      </c>
      <c r="D116" s="6">
        <v>49.402718082531152</v>
      </c>
      <c r="E116" s="6">
        <v>44.590671914234328</v>
      </c>
      <c r="F116" s="7">
        <v>10973.800312455616</v>
      </c>
      <c r="G116" s="7">
        <v>75549179</v>
      </c>
      <c r="H116" s="6">
        <v>55.615840497750483</v>
      </c>
      <c r="I116" s="6">
        <v>1.2838390209376067</v>
      </c>
      <c r="J116" s="6">
        <v>2.1221703018109563</v>
      </c>
      <c r="K116" s="6">
        <v>3.0683581353015099</v>
      </c>
      <c r="L116" s="6">
        <v>0.82207319552737956</v>
      </c>
      <c r="M116" s="6">
        <v>6.5559453531586351</v>
      </c>
      <c r="N116" s="6">
        <v>4.8957157826956665</v>
      </c>
      <c r="O116" s="6">
        <v>5.6705898948286393</v>
      </c>
      <c r="P116" s="6">
        <v>9.380978805871603</v>
      </c>
      <c r="Q116" s="6">
        <v>3.0112882497373001</v>
      </c>
      <c r="R116" s="6">
        <v>3.6580163498533844</v>
      </c>
      <c r="S116" s="7">
        <v>5967.5203650049707</v>
      </c>
      <c r="T116" s="7">
        <v>10729.893339014345</v>
      </c>
      <c r="U116" s="7">
        <v>127</v>
      </c>
      <c r="V116" s="7"/>
    </row>
    <row r="117" spans="1:22">
      <c r="A117" t="s">
        <v>109</v>
      </c>
      <c r="B117" s="7">
        <v>34299882</v>
      </c>
      <c r="C117" s="6">
        <v>5.2385486340740179</v>
      </c>
      <c r="D117" s="6">
        <v>25.87192574015269</v>
      </c>
      <c r="E117" s="6">
        <v>37.405198653453091</v>
      </c>
      <c r="F117" s="7">
        <v>15654.898219990871</v>
      </c>
      <c r="G117" s="7">
        <v>33697277</v>
      </c>
      <c r="H117" s="6">
        <v>43.551775296265035</v>
      </c>
      <c r="I117" s="6">
        <v>1.0426469177316611</v>
      </c>
      <c r="J117" s="6">
        <v>3.3487294537181738</v>
      </c>
      <c r="K117" s="6">
        <v>2.2421638994747259</v>
      </c>
      <c r="L117" s="6">
        <v>1.3868418210765221</v>
      </c>
      <c r="M117" s="6">
        <v>4.3212783632339189</v>
      </c>
      <c r="N117" s="6">
        <v>4.7763042396571098</v>
      </c>
      <c r="O117" s="6">
        <v>4.7686278627201837</v>
      </c>
      <c r="P117" s="6">
        <v>1.0985629491664861</v>
      </c>
      <c r="Q117" s="6">
        <v>3.2823926396189225</v>
      </c>
      <c r="R117" s="6">
        <v>24.369281054964766</v>
      </c>
      <c r="S117" s="7">
        <v>6698.2028115015974</v>
      </c>
      <c r="T117" s="7">
        <v>15379.861706983113</v>
      </c>
      <c r="U117" s="7">
        <v>21</v>
      </c>
      <c r="V117" s="7"/>
    </row>
    <row r="118" spans="1:22">
      <c r="A118" t="s">
        <v>110</v>
      </c>
      <c r="B118" s="7">
        <v>284740667</v>
      </c>
      <c r="C118" s="6">
        <v>6.3345721529829815</v>
      </c>
      <c r="D118" s="6">
        <v>29.980855878236738</v>
      </c>
      <c r="E118" s="6">
        <v>58.434347560195889</v>
      </c>
      <c r="F118" s="7">
        <v>10010.218562137457</v>
      </c>
      <c r="G118" s="7">
        <v>293149211</v>
      </c>
      <c r="H118" s="6">
        <v>56.420752628257965</v>
      </c>
      <c r="I118" s="6">
        <v>1.4153468385081207</v>
      </c>
      <c r="J118" s="6">
        <v>3.8748842479402059</v>
      </c>
      <c r="K118" s="6">
        <v>2.9844874185931203</v>
      </c>
      <c r="L118" s="6">
        <v>0.38768711200795286</v>
      </c>
      <c r="M118" s="6">
        <v>5.136898638966489</v>
      </c>
      <c r="N118" s="6">
        <v>4.9405901249381152</v>
      </c>
      <c r="O118" s="6">
        <v>6.2628138917283334</v>
      </c>
      <c r="P118" s="6">
        <v>4.3386865230212068</v>
      </c>
      <c r="Q118" s="6">
        <v>4.346345022228288</v>
      </c>
      <c r="R118" s="6">
        <v>3.8603104546646727</v>
      </c>
      <c r="S118" s="7">
        <v>5814.6244039374224</v>
      </c>
      <c r="T118" s="7">
        <v>10305.825663561258</v>
      </c>
      <c r="U118" s="7">
        <v>143</v>
      </c>
      <c r="V118" s="7"/>
    </row>
    <row r="119" spans="1:22">
      <c r="A119" t="s">
        <v>111</v>
      </c>
      <c r="B119" s="7">
        <v>41388313</v>
      </c>
      <c r="C119" s="6">
        <v>11.10030988699636</v>
      </c>
      <c r="D119" s="6">
        <v>38.018870206185987</v>
      </c>
      <c r="E119" s="6">
        <v>41.28372180813458</v>
      </c>
      <c r="F119" s="7">
        <v>11317.558928083128</v>
      </c>
      <c r="G119" s="7">
        <v>41463158</v>
      </c>
      <c r="H119" s="6">
        <v>45.164341148351504</v>
      </c>
      <c r="I119" s="6">
        <v>1.3218798722470682</v>
      </c>
      <c r="J119" s="6">
        <v>4.6895574861905116</v>
      </c>
      <c r="K119" s="6">
        <v>2.869764333917836</v>
      </c>
      <c r="L119" s="6">
        <v>2.2683912547134013</v>
      </c>
      <c r="M119" s="6">
        <v>5.1240664784867569</v>
      </c>
      <c r="N119" s="6">
        <v>4.8710403100506721</v>
      </c>
      <c r="O119" s="6">
        <v>6.92984183693871</v>
      </c>
      <c r="P119" s="6">
        <v>9.6471185335183594E-3</v>
      </c>
      <c r="Q119" s="6">
        <v>5.2663811569779613</v>
      </c>
      <c r="R119" s="6">
        <v>9.848319898836456</v>
      </c>
      <c r="S119" s="7">
        <v>5120.7443614984959</v>
      </c>
      <c r="T119" s="7">
        <v>11338.025157232705</v>
      </c>
      <c r="U119" s="7">
        <v>101</v>
      </c>
      <c r="V119" s="7"/>
    </row>
    <row r="120" spans="1:22">
      <c r="A120" t="s">
        <v>112</v>
      </c>
      <c r="B120" s="7">
        <v>59819464</v>
      </c>
      <c r="C120" s="6">
        <v>7.094453403995729</v>
      </c>
      <c r="D120" s="6">
        <v>50.779681008174862</v>
      </c>
      <c r="E120" s="6">
        <v>34.932227075789243</v>
      </c>
      <c r="F120" s="7">
        <v>13805.553657973691</v>
      </c>
      <c r="G120" s="7">
        <v>57335677</v>
      </c>
      <c r="H120" s="6">
        <v>49.994149646126971</v>
      </c>
      <c r="I120" s="6">
        <v>1.4191898702094337</v>
      </c>
      <c r="J120" s="6">
        <v>5.8593523191502559</v>
      </c>
      <c r="K120" s="6">
        <v>2.9908931397112486</v>
      </c>
      <c r="L120" s="6">
        <v>1.7371121300268244</v>
      </c>
      <c r="M120" s="6">
        <v>4.0177778314189965</v>
      </c>
      <c r="N120" s="6">
        <v>5.9332436067686096</v>
      </c>
      <c r="O120" s="6">
        <v>13.818615083240404</v>
      </c>
      <c r="P120" s="6">
        <v>0</v>
      </c>
      <c r="Q120" s="6">
        <v>4.018558549504875</v>
      </c>
      <c r="R120" s="6">
        <v>1.6062525955697706</v>
      </c>
      <c r="S120" s="7">
        <v>6615.3898361412421</v>
      </c>
      <c r="T120" s="7">
        <v>13232.327948303715</v>
      </c>
      <c r="U120" s="7">
        <v>47</v>
      </c>
      <c r="V120" s="7"/>
    </row>
    <row r="121" spans="1:22">
      <c r="A121" t="s">
        <v>113</v>
      </c>
      <c r="B121" s="7">
        <v>39698451</v>
      </c>
      <c r="C121" s="6">
        <v>10.212715856344118</v>
      </c>
      <c r="D121" s="6">
        <v>29.078023724401742</v>
      </c>
      <c r="E121" s="6">
        <v>52.756270011643522</v>
      </c>
      <c r="F121" s="7">
        <v>10726.412050797082</v>
      </c>
      <c r="G121" s="7">
        <v>41865202</v>
      </c>
      <c r="H121" s="6">
        <v>53.715422727447972</v>
      </c>
      <c r="I121" s="6">
        <v>1.4407250202686228</v>
      </c>
      <c r="J121" s="6">
        <v>3.4538038058433349</v>
      </c>
      <c r="K121" s="6">
        <v>4.0099611844701002</v>
      </c>
      <c r="L121" s="6">
        <v>2.0524866690001877</v>
      </c>
      <c r="M121" s="6">
        <v>4.665734874514639</v>
      </c>
      <c r="N121" s="6">
        <v>4.1753772739469879</v>
      </c>
      <c r="O121" s="6">
        <v>5.7644659399947482</v>
      </c>
      <c r="P121" s="6">
        <v>3.9612141606291549</v>
      </c>
      <c r="Q121" s="6">
        <v>4.798880392360223</v>
      </c>
      <c r="R121" s="6">
        <v>3.6399501906141523</v>
      </c>
      <c r="S121" s="7">
        <v>6076.214598757093</v>
      </c>
      <c r="T121" s="7">
        <v>11311.862199405567</v>
      </c>
      <c r="U121" s="7">
        <v>102</v>
      </c>
      <c r="V121" s="7"/>
    </row>
    <row r="122" spans="1:22">
      <c r="A122" t="s">
        <v>114</v>
      </c>
      <c r="B122" s="7">
        <v>30142964</v>
      </c>
      <c r="C122" s="6">
        <v>6.5607284008301239</v>
      </c>
      <c r="D122" s="6">
        <v>31.968883352015414</v>
      </c>
      <c r="E122" s="6">
        <v>58.099070814668394</v>
      </c>
      <c r="F122" s="7">
        <v>8772.6903376018618</v>
      </c>
      <c r="G122" s="7">
        <v>31716488</v>
      </c>
      <c r="H122" s="6">
        <v>56.390773877612176</v>
      </c>
      <c r="I122" s="6">
        <v>1.2345093504678071</v>
      </c>
      <c r="J122" s="6">
        <v>2.6953130497929028</v>
      </c>
      <c r="K122" s="6">
        <v>6.4198859911601822</v>
      </c>
      <c r="L122" s="6">
        <v>1.9129662149226609</v>
      </c>
      <c r="M122" s="6">
        <v>5.0901476544313482</v>
      </c>
      <c r="N122" s="6">
        <v>5.7060402463223543</v>
      </c>
      <c r="O122" s="6">
        <v>5.9257274638982729</v>
      </c>
      <c r="P122" s="6">
        <v>1.4692017918251228</v>
      </c>
      <c r="Q122" s="6">
        <v>4.177910933896591</v>
      </c>
      <c r="R122" s="6">
        <v>4.4063832035879891</v>
      </c>
      <c r="S122" s="7">
        <v>5205.2308003492435</v>
      </c>
      <c r="T122" s="7">
        <v>9230.6426076833523</v>
      </c>
      <c r="U122" s="7">
        <v>156</v>
      </c>
      <c r="V122" s="7"/>
    </row>
    <row r="123" spans="1:22">
      <c r="A123" t="s">
        <v>115</v>
      </c>
      <c r="B123" s="7">
        <v>92654230</v>
      </c>
      <c r="C123" s="6">
        <v>9.473227504022212</v>
      </c>
      <c r="D123" s="6">
        <v>24.898524330729423</v>
      </c>
      <c r="E123" s="6">
        <v>45.047989714015216</v>
      </c>
      <c r="F123" s="7">
        <v>12009.621516526247</v>
      </c>
      <c r="G123" s="7">
        <v>82310643</v>
      </c>
      <c r="H123" s="6">
        <v>55.44432865139931</v>
      </c>
      <c r="I123" s="6">
        <v>1.1093360794180651</v>
      </c>
      <c r="J123" s="6">
        <v>2.3450540290397193</v>
      </c>
      <c r="K123" s="6">
        <v>1.7374905940171066</v>
      </c>
      <c r="L123" s="6">
        <v>1.0083028144975128</v>
      </c>
      <c r="M123" s="6">
        <v>4.0360476469610376</v>
      </c>
      <c r="N123" s="6">
        <v>3.1239110354173758</v>
      </c>
      <c r="O123" s="6">
        <v>7.1936778090774967</v>
      </c>
      <c r="P123" s="6">
        <v>2.1762288869496502</v>
      </c>
      <c r="Q123" s="6">
        <v>5.360226951452681</v>
      </c>
      <c r="R123" s="6">
        <v>6.2967494981177579</v>
      </c>
      <c r="S123" s="7">
        <v>5915.3056928062215</v>
      </c>
      <c r="T123" s="7">
        <v>10668.910304601426</v>
      </c>
      <c r="U123" s="7">
        <v>130</v>
      </c>
      <c r="V123" s="7"/>
    </row>
    <row r="124" spans="1:22">
      <c r="A124" t="s">
        <v>116</v>
      </c>
      <c r="B124" s="7">
        <v>15634903</v>
      </c>
      <c r="C124" s="6">
        <v>12.563045642176354</v>
      </c>
      <c r="D124" s="6">
        <v>33.618040354967341</v>
      </c>
      <c r="E124" s="6">
        <v>48.913229586393982</v>
      </c>
      <c r="F124" s="7">
        <v>11280.593795093795</v>
      </c>
      <c r="G124" s="7">
        <v>15743937</v>
      </c>
      <c r="H124" s="6">
        <v>54.060246303068915</v>
      </c>
      <c r="I124" s="6">
        <v>1.103454047103974</v>
      </c>
      <c r="J124" s="6">
        <v>2.628487715620305</v>
      </c>
      <c r="K124" s="6">
        <v>4.4663630831347962</v>
      </c>
      <c r="L124" s="6">
        <v>5.0464843704595612</v>
      </c>
      <c r="M124" s="6">
        <v>5.1725640162305018</v>
      </c>
      <c r="N124" s="6">
        <v>3.8551479213871351</v>
      </c>
      <c r="O124" s="6">
        <v>6.1028357138370151</v>
      </c>
      <c r="P124" s="6">
        <v>7.9008192169468167E-2</v>
      </c>
      <c r="Q124" s="6">
        <v>5.7330545085387472</v>
      </c>
      <c r="R124" s="6">
        <v>4.9042688623563473</v>
      </c>
      <c r="S124" s="7">
        <v>6140.8449639249629</v>
      </c>
      <c r="T124" s="7">
        <v>11359.261904761905</v>
      </c>
      <c r="U124" s="7">
        <v>100</v>
      </c>
      <c r="V124" s="7"/>
    </row>
    <row r="125" spans="1:22">
      <c r="A125" t="s">
        <v>117</v>
      </c>
      <c r="B125" s="7">
        <v>46584816</v>
      </c>
      <c r="C125" s="6">
        <v>11.286596044513733</v>
      </c>
      <c r="D125" s="6">
        <v>51.533688573547231</v>
      </c>
      <c r="E125" s="6">
        <v>26.205246791143278</v>
      </c>
      <c r="F125" s="7">
        <v>16769.192224622031</v>
      </c>
      <c r="G125" s="7">
        <v>45095178</v>
      </c>
      <c r="H125" s="6">
        <v>43.324456464059196</v>
      </c>
      <c r="I125" s="6">
        <v>1.023654724236813</v>
      </c>
      <c r="J125" s="6">
        <v>3.7155662629827071</v>
      </c>
      <c r="K125" s="6">
        <v>2.6488615700774041</v>
      </c>
      <c r="L125" s="6">
        <v>0.84304089009250605</v>
      </c>
      <c r="M125" s="6">
        <v>4.0717034535266716</v>
      </c>
      <c r="N125" s="6">
        <v>6.8809619511868867</v>
      </c>
      <c r="O125" s="6">
        <v>6.5124871665879676</v>
      </c>
      <c r="P125" s="6">
        <v>6.1660157988510438</v>
      </c>
      <c r="Q125" s="6">
        <v>4.0107989373054469</v>
      </c>
      <c r="R125" s="6">
        <v>6.9864274623774634</v>
      </c>
      <c r="S125" s="7">
        <v>7032.844046076314</v>
      </c>
      <c r="T125" s="7">
        <v>16232.965442764578</v>
      </c>
      <c r="U125" s="7">
        <v>13</v>
      </c>
      <c r="V125" s="7"/>
    </row>
    <row r="126" spans="1:22">
      <c r="A126" t="s">
        <v>118</v>
      </c>
      <c r="B126" s="7">
        <v>5374895</v>
      </c>
      <c r="C126" s="6">
        <v>21.070662775737944</v>
      </c>
      <c r="D126" s="6">
        <v>31.86222242481016</v>
      </c>
      <c r="E126" s="6">
        <v>43.946291043825042</v>
      </c>
      <c r="F126" s="7">
        <v>16640.541795665635</v>
      </c>
      <c r="G126" s="7">
        <v>5503354</v>
      </c>
      <c r="H126" s="6">
        <v>47.766974830258064</v>
      </c>
      <c r="I126" s="6">
        <v>0.70368488016580433</v>
      </c>
      <c r="J126" s="6">
        <v>9.010525763016517</v>
      </c>
      <c r="K126" s="6">
        <v>2.4049417864087972</v>
      </c>
      <c r="L126" s="6">
        <v>7.1120990944794755</v>
      </c>
      <c r="M126" s="6">
        <v>5.5842658858579686</v>
      </c>
      <c r="N126" s="6">
        <v>4.6552013553916396</v>
      </c>
      <c r="O126" s="6">
        <v>6.4263852552461644</v>
      </c>
      <c r="P126" s="6">
        <v>0</v>
      </c>
      <c r="Q126" s="6">
        <v>5.5872140879907048</v>
      </c>
      <c r="R126" s="6">
        <v>5.3552206527146904</v>
      </c>
      <c r="S126" s="7">
        <v>8138.6554798761617</v>
      </c>
      <c r="T126" s="7">
        <v>17038.247678018575</v>
      </c>
      <c r="U126" s="7">
        <v>9</v>
      </c>
      <c r="V126" s="7"/>
    </row>
    <row r="127" spans="1:22">
      <c r="A127" t="s">
        <v>119</v>
      </c>
      <c r="B127" s="7">
        <v>36335756</v>
      </c>
      <c r="C127" s="6">
        <v>7.6326717957925521</v>
      </c>
      <c r="D127" s="6">
        <v>70.907510497373437</v>
      </c>
      <c r="E127" s="6">
        <v>18.16400902736137</v>
      </c>
      <c r="F127" s="7">
        <v>16330.676853932584</v>
      </c>
      <c r="G127" s="7">
        <v>34125510</v>
      </c>
      <c r="H127" s="6">
        <v>60.753061683180711</v>
      </c>
      <c r="I127" s="6">
        <v>1.3987332936562706</v>
      </c>
      <c r="J127" s="6">
        <v>2.767122103083588</v>
      </c>
      <c r="K127" s="6">
        <v>2.7521823703147588</v>
      </c>
      <c r="L127" s="6">
        <v>0.87902569075158143</v>
      </c>
      <c r="M127" s="6">
        <v>4.9921441760137792</v>
      </c>
      <c r="N127" s="6">
        <v>4.3999474586606908</v>
      </c>
      <c r="O127" s="6">
        <v>8.007202881363531</v>
      </c>
      <c r="P127" s="6">
        <v>1.3666556485163153</v>
      </c>
      <c r="Q127" s="6">
        <v>5.1090882744316497</v>
      </c>
      <c r="R127" s="6">
        <v>2.3911730549961008</v>
      </c>
      <c r="S127" s="7">
        <v>9317.8841078651694</v>
      </c>
      <c r="T127" s="7">
        <v>15337.307865168539</v>
      </c>
      <c r="U127" s="7">
        <v>22</v>
      </c>
      <c r="V127" s="7"/>
    </row>
    <row r="128" spans="1:22">
      <c r="A128" t="s">
        <v>120</v>
      </c>
      <c r="B128" s="7">
        <v>13839290</v>
      </c>
      <c r="C128" s="6">
        <v>22.809573323486969</v>
      </c>
      <c r="D128" s="6">
        <v>33.934276975191644</v>
      </c>
      <c r="E128" s="6">
        <v>42.868189047270491</v>
      </c>
      <c r="F128" s="7">
        <v>13307.009615384615</v>
      </c>
      <c r="G128" s="7">
        <v>12383524</v>
      </c>
      <c r="H128" s="6">
        <v>48.393415315381958</v>
      </c>
      <c r="I128" s="6">
        <v>0.93835010131203356</v>
      </c>
      <c r="J128" s="6">
        <v>7.6191545314564735</v>
      </c>
      <c r="K128" s="6">
        <v>3.5346284304855389</v>
      </c>
      <c r="L128" s="6">
        <v>3.9390706554935413</v>
      </c>
      <c r="M128" s="6">
        <v>5.789616025292962</v>
      </c>
      <c r="N128" s="6">
        <v>7.8620300651090922</v>
      </c>
      <c r="O128" s="6">
        <v>10.783484329662544</v>
      </c>
      <c r="P128" s="6">
        <v>0.26093565934866358</v>
      </c>
      <c r="Q128" s="6">
        <v>7.2709113334782565</v>
      </c>
      <c r="R128" s="6">
        <v>0</v>
      </c>
      <c r="S128" s="7">
        <v>5762.3175000000001</v>
      </c>
      <c r="T128" s="7">
        <v>11907.234615384616</v>
      </c>
      <c r="U128" s="7">
        <v>86</v>
      </c>
      <c r="V128" s="7"/>
    </row>
    <row r="129" spans="1:22">
      <c r="A129" t="s">
        <v>121</v>
      </c>
      <c r="B129" s="7">
        <v>370429198</v>
      </c>
      <c r="C129" s="6">
        <v>13.726189046253316</v>
      </c>
      <c r="D129" s="6">
        <v>36.75453061883097</v>
      </c>
      <c r="E129" s="6">
        <v>41.285887512571293</v>
      </c>
      <c r="F129" s="7">
        <v>11817.054199763932</v>
      </c>
      <c r="G129" s="7">
        <v>421733767</v>
      </c>
      <c r="H129" s="6">
        <v>42.780396391641084</v>
      </c>
      <c r="I129" s="6">
        <v>1.5685565723268253</v>
      </c>
      <c r="J129" s="6">
        <v>5.1114245518784847</v>
      </c>
      <c r="K129" s="6">
        <v>2.4569021716489683</v>
      </c>
      <c r="L129" s="6">
        <v>0.78925737762895332</v>
      </c>
      <c r="M129" s="6">
        <v>4.421900397650635</v>
      </c>
      <c r="N129" s="6">
        <v>2.9982027713706878</v>
      </c>
      <c r="O129" s="6">
        <v>8.4483376333486717</v>
      </c>
      <c r="P129" s="6">
        <v>11.29950818000305</v>
      </c>
      <c r="Q129" s="6">
        <v>4.6136806754674682</v>
      </c>
      <c r="R129" s="6">
        <v>7.1495282947073093</v>
      </c>
      <c r="S129" s="7">
        <v>5755.554829489266</v>
      </c>
      <c r="T129" s="7">
        <v>13453.720196510032</v>
      </c>
      <c r="U129" s="7">
        <v>38</v>
      </c>
      <c r="V129" s="7"/>
    </row>
    <row r="130" spans="1:22">
      <c r="A130" t="s">
        <v>122</v>
      </c>
      <c r="B130" s="7">
        <v>174874291</v>
      </c>
      <c r="C130" s="6">
        <v>9.4742068175132719</v>
      </c>
      <c r="D130" s="6">
        <v>42.328542164039426</v>
      </c>
      <c r="E130" s="6">
        <v>47.001884914003739</v>
      </c>
      <c r="F130" s="7">
        <v>10679.998228899474</v>
      </c>
      <c r="G130" s="7">
        <v>189319082</v>
      </c>
      <c r="H130" s="6">
        <v>56.717335947149792</v>
      </c>
      <c r="I130" s="6">
        <v>1.2153345218523721</v>
      </c>
      <c r="J130" s="6">
        <v>5.8351722094236651</v>
      </c>
      <c r="K130" s="6">
        <v>4.1445558351059404</v>
      </c>
      <c r="L130" s="6">
        <v>1.085189373567742</v>
      </c>
      <c r="M130" s="6">
        <v>5.4763426858366024</v>
      </c>
      <c r="N130" s="6">
        <v>4.2967732222576487</v>
      </c>
      <c r="O130" s="6">
        <v>6.8926809290148574</v>
      </c>
      <c r="P130" s="6">
        <v>5.9986335186222801</v>
      </c>
      <c r="Q130" s="6">
        <v>6.1037404512662912</v>
      </c>
      <c r="R130" s="6">
        <v>0</v>
      </c>
      <c r="S130" s="7">
        <v>6557.7586264810061</v>
      </c>
      <c r="T130" s="7">
        <v>11562.176743617931</v>
      </c>
      <c r="U130" s="7">
        <v>94</v>
      </c>
      <c r="V130" s="7"/>
    </row>
    <row r="131" spans="1:22">
      <c r="A131" t="s">
        <v>123</v>
      </c>
      <c r="B131" s="7">
        <v>12860282</v>
      </c>
      <c r="C131" s="6">
        <v>7.9636978411515384</v>
      </c>
      <c r="D131" s="6">
        <v>28.148729553519903</v>
      </c>
      <c r="E131" s="6">
        <v>63.472496170768267</v>
      </c>
      <c r="F131" s="7">
        <v>9305.5586107091167</v>
      </c>
      <c r="G131" s="7">
        <v>12535838</v>
      </c>
      <c r="H131" s="6">
        <v>64.21554833430362</v>
      </c>
      <c r="I131" s="6">
        <v>2.2013701038574367</v>
      </c>
      <c r="J131" s="6">
        <v>0.8575331780771257</v>
      </c>
      <c r="K131" s="6">
        <v>1.8379698269872347</v>
      </c>
      <c r="L131" s="6">
        <v>3.2750077816895846</v>
      </c>
      <c r="M131" s="6">
        <v>5.2637796531831382</v>
      </c>
      <c r="N131" s="6">
        <v>3.6499249591451322</v>
      </c>
      <c r="O131" s="6">
        <v>8.4122724783137759</v>
      </c>
      <c r="P131" s="6">
        <v>0</v>
      </c>
      <c r="Q131" s="6">
        <v>6.7290922234317314</v>
      </c>
      <c r="R131" s="6">
        <v>2.209405545923615</v>
      </c>
      <c r="S131" s="7">
        <v>5824.8604269175112</v>
      </c>
      <c r="T131" s="7">
        <v>9070.7945007235885</v>
      </c>
      <c r="U131" s="7">
        <v>157</v>
      </c>
      <c r="V131" s="7"/>
    </row>
    <row r="132" spans="1:22">
      <c r="A132" t="s">
        <v>124</v>
      </c>
      <c r="B132" s="7">
        <v>24451404</v>
      </c>
      <c r="C132" s="6">
        <v>13.528417427481873</v>
      </c>
      <c r="D132" s="6">
        <v>33.434808078914408</v>
      </c>
      <c r="E132" s="6">
        <v>51.749870886759709</v>
      </c>
      <c r="F132" s="7">
        <v>10351.991532599492</v>
      </c>
      <c r="G132" s="7">
        <v>25282112</v>
      </c>
      <c r="H132" s="6">
        <v>54.702877433657434</v>
      </c>
      <c r="I132" s="6">
        <v>1.3551517373232109</v>
      </c>
      <c r="J132" s="6">
        <v>4.5217848888573862</v>
      </c>
      <c r="K132" s="6">
        <v>3.9224331416615827</v>
      </c>
      <c r="L132" s="6">
        <v>1.8331184119427997</v>
      </c>
      <c r="M132" s="6">
        <v>6.1176993045517722</v>
      </c>
      <c r="N132" s="6">
        <v>6.4442641105300069</v>
      </c>
      <c r="O132" s="6">
        <v>6.7012920439558217</v>
      </c>
      <c r="P132" s="6">
        <v>0.58455563364326524</v>
      </c>
      <c r="Q132" s="6">
        <v>6.0682202104001437</v>
      </c>
      <c r="R132" s="6">
        <v>3.7788155514855726</v>
      </c>
      <c r="S132" s="7">
        <v>5855.2255461473333</v>
      </c>
      <c r="T132" s="7">
        <v>10703.688399661303</v>
      </c>
      <c r="U132" s="7">
        <v>128</v>
      </c>
      <c r="V132" s="7"/>
    </row>
    <row r="133" spans="1:22">
      <c r="A133" t="s">
        <v>125</v>
      </c>
      <c r="B133" s="7">
        <v>16961177</v>
      </c>
      <c r="C133" s="6">
        <v>14.458725358505486</v>
      </c>
      <c r="D133" s="6">
        <v>37.031115234514679</v>
      </c>
      <c r="E133" s="6">
        <v>48.153138193180816</v>
      </c>
      <c r="F133" s="7">
        <v>10437.647384615384</v>
      </c>
      <c r="G133" s="7">
        <v>17831449</v>
      </c>
      <c r="H133" s="6">
        <v>54.838365126692736</v>
      </c>
      <c r="I133" s="6">
        <v>2.4318201510152093</v>
      </c>
      <c r="J133" s="6">
        <v>2.8848734054086127</v>
      </c>
      <c r="K133" s="6">
        <v>5.6519489246218857</v>
      </c>
      <c r="L133" s="6">
        <v>1.5041619444387273</v>
      </c>
      <c r="M133" s="6">
        <v>5.0151213734789586</v>
      </c>
      <c r="N133" s="6">
        <v>4.9490482798116968</v>
      </c>
      <c r="O133" s="6">
        <v>7.2726133473505161</v>
      </c>
      <c r="P133" s="6">
        <v>6.2580571550859387</v>
      </c>
      <c r="Q133" s="6">
        <v>6.8201147310013894</v>
      </c>
      <c r="R133" s="6">
        <v>0</v>
      </c>
      <c r="S133" s="7">
        <v>6017.5231446153839</v>
      </c>
      <c r="T133" s="7">
        <v>10973.199384615385</v>
      </c>
      <c r="U133" s="7">
        <v>116</v>
      </c>
      <c r="V133" s="7"/>
    </row>
    <row r="134" spans="1:22">
      <c r="A134" t="s">
        <v>126</v>
      </c>
      <c r="B134" s="7">
        <v>123761041</v>
      </c>
      <c r="C134" s="6">
        <v>11.239345506151649</v>
      </c>
      <c r="D134" s="6">
        <v>31.906113330123009</v>
      </c>
      <c r="E134" s="6">
        <v>48.368782709253388</v>
      </c>
      <c r="F134" s="7">
        <v>11942.588150149571</v>
      </c>
      <c r="G134" s="7">
        <v>122723783</v>
      </c>
      <c r="H134" s="6">
        <v>50.196474818576931</v>
      </c>
      <c r="I134" s="6">
        <v>1.2434397495716052</v>
      </c>
      <c r="J134" s="6">
        <v>5.9899642109304931</v>
      </c>
      <c r="K134" s="6">
        <v>2.0253636412104408</v>
      </c>
      <c r="L134" s="6">
        <v>0.9146564199377718</v>
      </c>
      <c r="M134" s="6">
        <v>5.9539029529427072</v>
      </c>
      <c r="N134" s="6">
        <v>4.3219788213340848</v>
      </c>
      <c r="O134" s="6">
        <v>6.6341075633237283</v>
      </c>
      <c r="P134" s="6">
        <v>8.5838200978534047</v>
      </c>
      <c r="Q134" s="6">
        <v>4.966423761562174</v>
      </c>
      <c r="R134" s="6">
        <v>0</v>
      </c>
      <c r="S134" s="7">
        <v>5944.5153748914408</v>
      </c>
      <c r="T134" s="7">
        <v>11842.495705876676</v>
      </c>
      <c r="U134" s="7">
        <v>89</v>
      </c>
      <c r="V134" s="7"/>
    </row>
    <row r="135" spans="1:22">
      <c r="A135" t="s">
        <v>127</v>
      </c>
      <c r="B135" s="7">
        <v>49097762</v>
      </c>
      <c r="C135" s="6">
        <v>9.7242049444127421</v>
      </c>
      <c r="D135" s="6">
        <v>38.207822996086868</v>
      </c>
      <c r="E135" s="6">
        <v>45.77925975526135</v>
      </c>
      <c r="F135" s="7">
        <v>12084.115678070391</v>
      </c>
      <c r="G135" s="7">
        <v>42803431</v>
      </c>
      <c r="H135" s="6">
        <v>53.163938470259545</v>
      </c>
      <c r="I135" s="6">
        <v>1.3885881718220205</v>
      </c>
      <c r="J135" s="6">
        <v>2.1101990866106037</v>
      </c>
      <c r="K135" s="6">
        <v>3.1762098930807676</v>
      </c>
      <c r="L135" s="6">
        <v>1.1777706090897244</v>
      </c>
      <c r="M135" s="6">
        <v>4.3939358272471196</v>
      </c>
      <c r="N135" s="6">
        <v>5.9030513231521091</v>
      </c>
      <c r="O135" s="6">
        <v>5.9969127007598999</v>
      </c>
      <c r="P135" s="6">
        <v>0</v>
      </c>
      <c r="Q135" s="6">
        <v>5.0513323336159663</v>
      </c>
      <c r="R135" s="6">
        <v>7.794839997756255</v>
      </c>
      <c r="S135" s="7">
        <v>5600.7850652227417</v>
      </c>
      <c r="T135" s="7">
        <v>10534.932562146198</v>
      </c>
      <c r="U135" s="7">
        <v>138</v>
      </c>
      <c r="V135" s="7"/>
    </row>
    <row r="136" spans="1:22">
      <c r="A136" t="s">
        <v>128</v>
      </c>
      <c r="B136" s="7">
        <v>7189331</v>
      </c>
      <c r="C136" s="6">
        <v>15.054669203574017</v>
      </c>
      <c r="D136" s="6">
        <v>38.834406149890718</v>
      </c>
      <c r="E136" s="6">
        <v>45.520396821345408</v>
      </c>
      <c r="F136" s="7">
        <v>13879.017374517374</v>
      </c>
      <c r="G136" s="7">
        <v>6641743</v>
      </c>
      <c r="H136" s="6">
        <v>52.12473939446317</v>
      </c>
      <c r="I136" s="6">
        <v>1.6890286179395981</v>
      </c>
      <c r="J136" s="6">
        <v>2.993028185522987</v>
      </c>
      <c r="K136" s="6">
        <v>3.7281087208583648</v>
      </c>
      <c r="L136" s="6">
        <v>6.3626200230873131</v>
      </c>
      <c r="M136" s="6">
        <v>6.6802432734901069</v>
      </c>
      <c r="N136" s="6">
        <v>6.3385472759183852</v>
      </c>
      <c r="O136" s="6">
        <v>8.6438430393949304</v>
      </c>
      <c r="P136" s="6">
        <v>0</v>
      </c>
      <c r="Q136" s="6">
        <v>6.8375935353114388</v>
      </c>
      <c r="R136" s="6">
        <v>0</v>
      </c>
      <c r="S136" s="7">
        <v>6683.3807528957532</v>
      </c>
      <c r="T136" s="7">
        <v>12821.897683397683</v>
      </c>
      <c r="U136" s="7">
        <v>59</v>
      </c>
      <c r="V136" s="7"/>
    </row>
    <row r="137" spans="1:22">
      <c r="A137" t="s">
        <v>129</v>
      </c>
      <c r="B137" s="7">
        <v>52122695</v>
      </c>
      <c r="C137" s="6">
        <v>16.87001218950785</v>
      </c>
      <c r="D137" s="6">
        <v>35.078896054779982</v>
      </c>
      <c r="E137" s="6">
        <v>45.955996711221474</v>
      </c>
      <c r="F137" s="7">
        <v>11101.745473908413</v>
      </c>
      <c r="G137" s="7">
        <v>56295211</v>
      </c>
      <c r="H137" s="6">
        <v>50.518898490317412</v>
      </c>
      <c r="I137" s="6">
        <v>1.1860515985986801</v>
      </c>
      <c r="J137" s="6">
        <v>4.9145369932088894</v>
      </c>
      <c r="K137" s="6">
        <v>3.0223855986613142</v>
      </c>
      <c r="L137" s="6">
        <v>1.2558126125506484</v>
      </c>
      <c r="M137" s="6">
        <v>4.5014790334474455</v>
      </c>
      <c r="N137" s="6">
        <v>5.5502029648667639</v>
      </c>
      <c r="O137" s="6">
        <v>6.4557716286026521</v>
      </c>
      <c r="P137" s="6">
        <v>5.4711857994457107</v>
      </c>
      <c r="Q137" s="6">
        <v>7.3196287691327768</v>
      </c>
      <c r="R137" s="6">
        <v>5.7043928656737783</v>
      </c>
      <c r="S137" s="7">
        <v>6057.4484558040467</v>
      </c>
      <c r="T137" s="7">
        <v>11990.46027689031</v>
      </c>
      <c r="U137" s="7">
        <v>82</v>
      </c>
      <c r="V137" s="7"/>
    </row>
    <row r="138" spans="1:22">
      <c r="A138" t="s">
        <v>130</v>
      </c>
      <c r="B138" s="7">
        <v>9738111</v>
      </c>
      <c r="C138" s="6">
        <v>10.723209049475816</v>
      </c>
      <c r="D138" s="6">
        <v>36.523223035761248</v>
      </c>
      <c r="E138" s="6">
        <v>55.550619622224474</v>
      </c>
      <c r="F138" s="7">
        <v>18691.191938579654</v>
      </c>
      <c r="G138" s="7">
        <v>11935856</v>
      </c>
      <c r="H138" s="6">
        <v>36.857354931225714</v>
      </c>
      <c r="I138" s="6">
        <v>1.0598005706503162</v>
      </c>
      <c r="J138" s="6">
        <v>2.3080717461738813</v>
      </c>
      <c r="K138" s="6">
        <v>3.1434068071866821</v>
      </c>
      <c r="L138" s="6">
        <v>2.8010593458902315</v>
      </c>
      <c r="M138" s="6">
        <v>3.1315674384811616</v>
      </c>
      <c r="N138" s="6">
        <v>4.1455266383910798</v>
      </c>
      <c r="O138" s="6">
        <v>4.4466039972332103</v>
      </c>
      <c r="P138" s="6">
        <v>36.341396544998531</v>
      </c>
      <c r="Q138" s="6">
        <v>4.0623346159672158</v>
      </c>
      <c r="R138" s="6">
        <v>3.3881943615941745</v>
      </c>
      <c r="S138" s="7">
        <v>8443.8403262955853</v>
      </c>
      <c r="T138" s="7">
        <v>22909.512476007676</v>
      </c>
      <c r="U138" s="7">
        <v>1</v>
      </c>
      <c r="V138" s="7"/>
    </row>
    <row r="139" spans="1:22">
      <c r="A139" t="s">
        <v>131</v>
      </c>
      <c r="B139" s="7">
        <v>3688505</v>
      </c>
      <c r="C139" s="6">
        <v>9.5964354121791899</v>
      </c>
      <c r="D139" s="6">
        <v>41.94401254708886</v>
      </c>
      <c r="E139" s="6">
        <v>45.833284759001273</v>
      </c>
      <c r="F139" s="7">
        <v>19830.672043010753</v>
      </c>
      <c r="G139" s="7">
        <v>3833959</v>
      </c>
      <c r="H139" s="6">
        <v>60.683841950318197</v>
      </c>
      <c r="I139" s="6">
        <v>1.187416975507563</v>
      </c>
      <c r="J139" s="6">
        <v>2.9938684790317263</v>
      </c>
      <c r="K139" s="6">
        <v>1.6541191494223073</v>
      </c>
      <c r="L139" s="6">
        <v>2.9626573993096956</v>
      </c>
      <c r="M139" s="6">
        <v>4.4416348740296909</v>
      </c>
      <c r="N139" s="6">
        <v>6.5832448912468813</v>
      </c>
      <c r="O139" s="6">
        <v>5.5059962821720321</v>
      </c>
      <c r="P139" s="6">
        <v>0.27084614102550386</v>
      </c>
      <c r="Q139" s="6">
        <v>5.9419459102196965</v>
      </c>
      <c r="R139" s="6">
        <v>0</v>
      </c>
      <c r="S139" s="7">
        <v>12508.567849462366</v>
      </c>
      <c r="T139" s="7">
        <v>20612.682795698925</v>
      </c>
      <c r="U139" s="7">
        <v>3</v>
      </c>
      <c r="V139" s="7"/>
    </row>
    <row r="140" spans="1:22">
      <c r="A140" t="s">
        <v>132</v>
      </c>
      <c r="B140" s="7">
        <v>36449191</v>
      </c>
      <c r="C140" s="6">
        <v>13.639284888380651</v>
      </c>
      <c r="D140" s="6">
        <v>24.488266419959771</v>
      </c>
      <c r="E140" s="6">
        <v>58.148346831621033</v>
      </c>
      <c r="F140" s="7">
        <v>9706.8418109187751</v>
      </c>
      <c r="G140" s="7">
        <v>37289023</v>
      </c>
      <c r="H140" s="6">
        <v>57.841258431469235</v>
      </c>
      <c r="I140" s="6">
        <v>1.4965983957262705</v>
      </c>
      <c r="J140" s="6">
        <v>3.2944670070867774</v>
      </c>
      <c r="K140" s="6">
        <v>3.2087284239117766</v>
      </c>
      <c r="L140" s="6">
        <v>1.5851830979856996</v>
      </c>
      <c r="M140" s="6">
        <v>5.4771244073624565</v>
      </c>
      <c r="N140" s="6">
        <v>5.6554800591047929</v>
      </c>
      <c r="O140" s="6">
        <v>6.6875339962647979</v>
      </c>
      <c r="P140" s="6">
        <v>0.21349601999494597</v>
      </c>
      <c r="Q140" s="6">
        <v>6.5429748320303283</v>
      </c>
      <c r="R140" s="6">
        <v>2.6348498055312417</v>
      </c>
      <c r="S140" s="7">
        <v>5743.925475366178</v>
      </c>
      <c r="T140" s="7">
        <v>9930.4988015978688</v>
      </c>
      <c r="U140" s="7">
        <v>149</v>
      </c>
      <c r="V140" s="7"/>
    </row>
    <row r="141" spans="1:22">
      <c r="A141" t="s">
        <v>133</v>
      </c>
      <c r="B141" s="7">
        <v>16286134</v>
      </c>
      <c r="C141" s="6">
        <v>12.865576324006668</v>
      </c>
      <c r="D141" s="6">
        <v>32.00539796614715</v>
      </c>
      <c r="E141" s="6">
        <v>53.917209572265591</v>
      </c>
      <c r="F141" s="7">
        <v>11071.471108089734</v>
      </c>
      <c r="G141" s="7">
        <v>15938957</v>
      </c>
      <c r="H141" s="6">
        <v>59.350692896655652</v>
      </c>
      <c r="I141" s="6">
        <v>1.5045658257312571</v>
      </c>
      <c r="J141" s="6">
        <v>2.7980460076528217</v>
      </c>
      <c r="K141" s="6">
        <v>2.0737677502988436</v>
      </c>
      <c r="L141" s="6">
        <v>3.3858830913465665</v>
      </c>
      <c r="M141" s="6">
        <v>5.0050945617081473</v>
      </c>
      <c r="N141" s="6">
        <v>5.1891197146714179</v>
      </c>
      <c r="O141" s="6">
        <v>8.1305313139372917</v>
      </c>
      <c r="P141" s="6">
        <v>0</v>
      </c>
      <c r="Q141" s="6">
        <v>6.7245226271706482</v>
      </c>
      <c r="R141" s="6">
        <v>0</v>
      </c>
      <c r="S141" s="7">
        <v>6430.9187083616589</v>
      </c>
      <c r="T141" s="7">
        <v>10835.456832087015</v>
      </c>
      <c r="U141" s="7">
        <v>123</v>
      </c>
      <c r="V141" s="7"/>
    </row>
    <row r="142" spans="1:22">
      <c r="A142" t="s">
        <v>134</v>
      </c>
      <c r="B142" s="7">
        <v>18766485</v>
      </c>
      <c r="C142" s="6">
        <v>15.451513695825298</v>
      </c>
      <c r="D142" s="6">
        <v>31.688811197195427</v>
      </c>
      <c r="E142" s="6">
        <v>52.43343652260932</v>
      </c>
      <c r="F142" s="7">
        <v>10748.273195876289</v>
      </c>
      <c r="G142" s="7">
        <v>22499415</v>
      </c>
      <c r="H142" s="6">
        <v>47.129677504948461</v>
      </c>
      <c r="I142" s="6">
        <v>0.85787559365432386</v>
      </c>
      <c r="J142" s="6">
        <v>2.6661371417879089</v>
      </c>
      <c r="K142" s="6">
        <v>1.5095781379204749</v>
      </c>
      <c r="L142" s="6">
        <v>1.1389154784691069</v>
      </c>
      <c r="M142" s="6">
        <v>4.162966503795765</v>
      </c>
      <c r="N142" s="6">
        <v>4.535323029509879</v>
      </c>
      <c r="O142" s="6">
        <v>4.7063228532830754</v>
      </c>
      <c r="P142" s="6">
        <v>20.257818747731886</v>
      </c>
      <c r="Q142" s="6">
        <v>5.9507406748131011</v>
      </c>
      <c r="R142" s="6">
        <v>5.4317542922782662</v>
      </c>
      <c r="S142" s="7">
        <v>6073.2541408934712</v>
      </c>
      <c r="T142" s="7">
        <v>12886.262886597939</v>
      </c>
      <c r="U142" s="7">
        <v>57</v>
      </c>
      <c r="V142" s="7"/>
    </row>
    <row r="143" spans="1:22">
      <c r="A143" t="s">
        <v>135</v>
      </c>
      <c r="B143" s="7">
        <v>19801160</v>
      </c>
      <c r="C143" s="6">
        <v>15.003383640150375</v>
      </c>
      <c r="D143" s="6">
        <v>27.742410040623884</v>
      </c>
      <c r="E143" s="6">
        <v>47.894189027309515</v>
      </c>
      <c r="F143" s="7">
        <v>13451.875</v>
      </c>
      <c r="G143" s="7">
        <v>21324821</v>
      </c>
      <c r="H143" s="6">
        <v>43.670793766569012</v>
      </c>
      <c r="I143" s="6">
        <v>1.335324924884481</v>
      </c>
      <c r="J143" s="6">
        <v>3.6510723818033455</v>
      </c>
      <c r="K143" s="6">
        <v>2.0976960134858813</v>
      </c>
      <c r="L143" s="6">
        <v>1.2197889961186545</v>
      </c>
      <c r="M143" s="6">
        <v>5.1005438216808479</v>
      </c>
      <c r="N143" s="6">
        <v>4.3342457130120815</v>
      </c>
      <c r="O143" s="6">
        <v>7.7708551926414762</v>
      </c>
      <c r="P143" s="6">
        <v>11.395966090407043</v>
      </c>
      <c r="Q143" s="6">
        <v>4.4249621602919902</v>
      </c>
      <c r="R143" s="6">
        <v>4.2584648190012944</v>
      </c>
      <c r="S143" s="7">
        <v>6326.5751358695652</v>
      </c>
      <c r="T143" s="7">
        <v>14486.970788043478</v>
      </c>
      <c r="U143" s="7">
        <v>28</v>
      </c>
      <c r="V143" s="7"/>
    </row>
    <row r="144" spans="1:22">
      <c r="A144" t="s">
        <v>136</v>
      </c>
      <c r="B144" s="7">
        <v>59947281</v>
      </c>
      <c r="C144" s="6">
        <v>11.631193081134072</v>
      </c>
      <c r="D144" s="6">
        <v>33.861378967296282</v>
      </c>
      <c r="E144" s="6">
        <v>51.745666329720606</v>
      </c>
      <c r="F144" s="7">
        <v>10657.294400000001</v>
      </c>
      <c r="G144" s="7">
        <v>68026828</v>
      </c>
      <c r="H144" s="6">
        <v>51.210705649835674</v>
      </c>
      <c r="I144" s="6">
        <v>1.0360455877789863</v>
      </c>
      <c r="J144" s="6">
        <v>4.4280650863215314</v>
      </c>
      <c r="K144" s="6">
        <v>4.2501636707212045</v>
      </c>
      <c r="L144" s="6">
        <v>1.1860185219866493</v>
      </c>
      <c r="M144" s="6">
        <v>4.1704964547222456</v>
      </c>
      <c r="N144" s="6">
        <v>4.480197592044127</v>
      </c>
      <c r="O144" s="6">
        <v>6.3694205909468549</v>
      </c>
      <c r="P144" s="6">
        <v>4.259845983117132</v>
      </c>
      <c r="Q144" s="6">
        <v>5.6312553776577676</v>
      </c>
      <c r="R144" s="6">
        <v>9.1511278462079702</v>
      </c>
      <c r="S144" s="7">
        <v>6193.2477599999993</v>
      </c>
      <c r="T144" s="7">
        <v>12093.65831111111</v>
      </c>
      <c r="U144" s="7">
        <v>78</v>
      </c>
      <c r="V144" s="7"/>
    </row>
    <row r="145" spans="1:22">
      <c r="A145" t="s">
        <v>137</v>
      </c>
      <c r="B145" s="7">
        <v>81015334</v>
      </c>
      <c r="C145" s="6">
        <v>13.894928829152271</v>
      </c>
      <c r="D145" s="6">
        <v>35.669728893545013</v>
      </c>
      <c r="E145" s="6">
        <v>49.778566610612259</v>
      </c>
      <c r="F145" s="7">
        <v>10328.318969913309</v>
      </c>
      <c r="G145" s="7">
        <v>84207428</v>
      </c>
      <c r="H145" s="6">
        <v>61.24440935305612</v>
      </c>
      <c r="I145" s="6">
        <v>1.1814734324862648</v>
      </c>
      <c r="J145" s="6">
        <v>4.4044255335764451</v>
      </c>
      <c r="K145" s="6">
        <v>2.7935437833346488</v>
      </c>
      <c r="L145" s="6">
        <v>0.75161159179449111</v>
      </c>
      <c r="M145" s="6">
        <v>5.4438073562821563</v>
      </c>
      <c r="N145" s="6">
        <v>3.106525103699878</v>
      </c>
      <c r="O145" s="6">
        <v>6.7823145601834556</v>
      </c>
      <c r="P145" s="6">
        <v>7.1491493363269569</v>
      </c>
      <c r="Q145" s="6">
        <v>5.7916414808441843</v>
      </c>
      <c r="R145" s="6">
        <v>0</v>
      </c>
      <c r="S145" s="7">
        <v>6574.7503709841912</v>
      </c>
      <c r="T145" s="7">
        <v>10735.266190719021</v>
      </c>
      <c r="U145" s="7">
        <v>126</v>
      </c>
      <c r="V145" s="7"/>
    </row>
    <row r="146" spans="1:22">
      <c r="A146" t="s">
        <v>138</v>
      </c>
      <c r="B146" s="7">
        <v>42820141</v>
      </c>
      <c r="C146" s="6">
        <v>13.184309692020864</v>
      </c>
      <c r="D146" s="6">
        <v>21.041369293949781</v>
      </c>
      <c r="E146" s="6">
        <v>39.907365087844994</v>
      </c>
      <c r="F146" s="7">
        <v>14007.242721622506</v>
      </c>
      <c r="G146" s="7">
        <v>54870843</v>
      </c>
      <c r="H146" s="6">
        <v>36.09374280981978</v>
      </c>
      <c r="I146" s="6">
        <v>0.6656564944701141</v>
      </c>
      <c r="J146" s="6">
        <v>1.9553008143140795</v>
      </c>
      <c r="K146" s="6">
        <v>1.5969435716524347</v>
      </c>
      <c r="L146" s="6">
        <v>0.50214870947034651</v>
      </c>
      <c r="M146" s="6">
        <v>2.2642292009255263</v>
      </c>
      <c r="N146" s="6">
        <v>2.5161775990939308</v>
      </c>
      <c r="O146" s="6">
        <v>3.1694532741186423</v>
      </c>
      <c r="P146" s="6">
        <v>25.064169872513169</v>
      </c>
      <c r="Q146" s="6">
        <v>3.9579551201719276</v>
      </c>
      <c r="R146" s="6">
        <v>0.70433581638248199</v>
      </c>
      <c r="S146" s="7">
        <v>6478.5544488060186</v>
      </c>
      <c r="T146" s="7">
        <v>17949.245338567223</v>
      </c>
      <c r="U146" s="7">
        <v>7</v>
      </c>
      <c r="V146" s="7"/>
    </row>
    <row r="147" spans="1:22">
      <c r="A147" t="s">
        <v>139</v>
      </c>
      <c r="B147" s="7">
        <v>13719621</v>
      </c>
      <c r="C147" s="6">
        <v>10.459873490674415</v>
      </c>
      <c r="D147" s="6">
        <v>60.623190684349083</v>
      </c>
      <c r="E147" s="6">
        <v>28.209263215069864</v>
      </c>
      <c r="F147" s="7">
        <v>13477.034381139489</v>
      </c>
      <c r="G147" s="7">
        <v>13587169</v>
      </c>
      <c r="H147" s="6">
        <v>60.12816098776721</v>
      </c>
      <c r="I147" s="6">
        <v>1.99570602235094</v>
      </c>
      <c r="J147" s="6">
        <v>0.97736077324128368</v>
      </c>
      <c r="K147" s="6">
        <v>7.8142983280770251</v>
      </c>
      <c r="L147" s="6">
        <v>3.1594433689608188</v>
      </c>
      <c r="M147" s="6">
        <v>5.2001841590400479</v>
      </c>
      <c r="N147" s="6">
        <v>4.7651178107816277</v>
      </c>
      <c r="O147" s="6">
        <v>7.7962373177223308</v>
      </c>
      <c r="P147" s="6">
        <v>0</v>
      </c>
      <c r="Q147" s="6">
        <v>4.7244760111543469</v>
      </c>
      <c r="R147" s="6">
        <v>0</v>
      </c>
      <c r="S147" s="7">
        <v>8025.2601669941059</v>
      </c>
      <c r="T147" s="7">
        <v>13346.924361493124</v>
      </c>
      <c r="U147" s="7">
        <v>43</v>
      </c>
      <c r="V147" s="7"/>
    </row>
    <row r="148" spans="1:22">
      <c r="A148" t="s">
        <v>140</v>
      </c>
      <c r="B148" s="7">
        <v>11706449</v>
      </c>
      <c r="C148" s="6">
        <v>19.058008111597292</v>
      </c>
      <c r="D148" s="6">
        <v>23.697331274411223</v>
      </c>
      <c r="E148" s="6">
        <v>54.996378491889388</v>
      </c>
      <c r="F148" s="7">
        <v>9706.8399668325037</v>
      </c>
      <c r="G148" s="7">
        <v>11966774</v>
      </c>
      <c r="H148" s="6">
        <v>60.408023749759124</v>
      </c>
      <c r="I148" s="6">
        <v>1.0722567335189919</v>
      </c>
      <c r="J148" s="6">
        <v>2.5691851454702834</v>
      </c>
      <c r="K148" s="6">
        <v>1.3370203197620345</v>
      </c>
      <c r="L148" s="6">
        <v>5.0433872988660102</v>
      </c>
      <c r="M148" s="6">
        <v>4.8366675095560421</v>
      </c>
      <c r="N148" s="6">
        <v>4.1804932557429435</v>
      </c>
      <c r="O148" s="6">
        <v>6.1948575280188294</v>
      </c>
      <c r="P148" s="6">
        <v>-8.1605117636549332E-2</v>
      </c>
      <c r="Q148" s="6">
        <v>7.2173210591258767</v>
      </c>
      <c r="R148" s="6">
        <v>4.0047342750853323</v>
      </c>
      <c r="S148" s="7">
        <v>5994.1058706467657</v>
      </c>
      <c r="T148" s="7">
        <v>9922.6981757877275</v>
      </c>
      <c r="U148" s="7">
        <v>150</v>
      </c>
      <c r="V148" s="7"/>
    </row>
    <row r="149" spans="1:22">
      <c r="A149" t="s">
        <v>141</v>
      </c>
      <c r="B149" s="7">
        <v>131475786</v>
      </c>
      <c r="C149" s="6">
        <v>9.9607824363947906</v>
      </c>
      <c r="D149" s="6">
        <v>46.135733312900676</v>
      </c>
      <c r="E149" s="6">
        <v>43.096427657028805</v>
      </c>
      <c r="F149" s="7">
        <v>10439.557408289662</v>
      </c>
      <c r="G149" s="7">
        <v>133888081</v>
      </c>
      <c r="H149" s="6">
        <v>49.222594997085665</v>
      </c>
      <c r="I149" s="6">
        <v>1.4127565694215902</v>
      </c>
      <c r="J149" s="6">
        <v>3.9858326298664331</v>
      </c>
      <c r="K149" s="6">
        <v>6.2467170845476527</v>
      </c>
      <c r="L149" s="6">
        <v>0.82571007198168767</v>
      </c>
      <c r="M149" s="6">
        <v>4.9122485219576797</v>
      </c>
      <c r="N149" s="6">
        <v>5.3132072674938104</v>
      </c>
      <c r="O149" s="6">
        <v>6.4522382466591628</v>
      </c>
      <c r="P149" s="6">
        <v>14.489970149023195</v>
      </c>
      <c r="Q149" s="6">
        <v>4.6728482649624352</v>
      </c>
      <c r="R149" s="6">
        <v>0</v>
      </c>
      <c r="S149" s="7">
        <v>5232.9035937748131</v>
      </c>
      <c r="T149" s="7">
        <v>10631.100603461966</v>
      </c>
      <c r="U149" s="7">
        <v>132</v>
      </c>
      <c r="V149" s="7"/>
    </row>
    <row r="150" spans="1:22">
      <c r="A150" t="s">
        <v>142</v>
      </c>
      <c r="B150" s="7">
        <v>17805098</v>
      </c>
      <c r="C150" s="6">
        <v>15.722412760659896</v>
      </c>
      <c r="D150" s="6">
        <v>28.926552384041919</v>
      </c>
      <c r="E150" s="6">
        <v>49.231068540032744</v>
      </c>
      <c r="F150" s="7">
        <v>12321.867128027681</v>
      </c>
      <c r="G150" s="7">
        <v>18871269</v>
      </c>
      <c r="H150" s="6">
        <v>55.258684299397146</v>
      </c>
      <c r="I150" s="6">
        <v>1.2928265184498191</v>
      </c>
      <c r="J150" s="6">
        <v>4.3011240526537993</v>
      </c>
      <c r="K150" s="6">
        <v>3.721316144664145</v>
      </c>
      <c r="L150" s="6">
        <v>2.043532525555118</v>
      </c>
      <c r="M150" s="6">
        <v>5.6626511974366949</v>
      </c>
      <c r="N150" s="6">
        <v>4.7406577162351935</v>
      </c>
      <c r="O150" s="6">
        <v>7.5778485273035949</v>
      </c>
      <c r="P150" s="6">
        <v>0</v>
      </c>
      <c r="Q150" s="6">
        <v>5.4253904175707532</v>
      </c>
      <c r="R150" s="6">
        <v>0</v>
      </c>
      <c r="S150" s="7">
        <v>7216.6193494809695</v>
      </c>
      <c r="T150" s="7">
        <v>13059.701730103807</v>
      </c>
      <c r="U150" s="7">
        <v>53</v>
      </c>
      <c r="V150" s="7"/>
    </row>
    <row r="151" spans="1:22">
      <c r="A151" t="s">
        <v>143</v>
      </c>
      <c r="B151" s="7">
        <v>15270387</v>
      </c>
      <c r="C151" s="6">
        <v>19.867872372848179</v>
      </c>
      <c r="D151" s="6">
        <v>31.663290524333142</v>
      </c>
      <c r="E151" s="6">
        <v>28.659876138044176</v>
      </c>
      <c r="F151" s="7">
        <v>16967.096666666668</v>
      </c>
      <c r="G151" s="7">
        <v>13722932</v>
      </c>
      <c r="H151" s="6">
        <v>44.351742251582969</v>
      </c>
      <c r="I151" s="6">
        <v>1.3588357794092398</v>
      </c>
      <c r="J151" s="6">
        <v>6.7410957075353872</v>
      </c>
      <c r="K151" s="6">
        <v>4.6602575163966415</v>
      </c>
      <c r="L151" s="6">
        <v>5.0120814560620142</v>
      </c>
      <c r="M151" s="6">
        <v>4.865990227161368</v>
      </c>
      <c r="N151" s="6">
        <v>5.9250112148045337</v>
      </c>
      <c r="O151" s="6">
        <v>15.027455502949369</v>
      </c>
      <c r="P151" s="6">
        <v>0</v>
      </c>
      <c r="Q151" s="6">
        <v>5.436993348068766</v>
      </c>
      <c r="R151" s="6">
        <v>1.3157959975317228</v>
      </c>
      <c r="S151" s="7">
        <v>6762.6215888888883</v>
      </c>
      <c r="T151" s="7">
        <v>15247.702222222222</v>
      </c>
      <c r="U151" s="7">
        <v>23</v>
      </c>
      <c r="V151" s="7"/>
    </row>
    <row r="152" spans="1:22">
      <c r="A152" t="s">
        <v>144</v>
      </c>
      <c r="B152" s="7">
        <v>38600266</v>
      </c>
      <c r="C152" s="6">
        <v>8.2356401378166666</v>
      </c>
      <c r="D152" s="6">
        <v>53.035445403407323</v>
      </c>
      <c r="E152" s="6">
        <v>32.789333627908164</v>
      </c>
      <c r="F152" s="7">
        <v>14269.968946395564</v>
      </c>
      <c r="G152" s="7">
        <v>43479352</v>
      </c>
      <c r="H152" s="6">
        <v>49.904004687098372</v>
      </c>
      <c r="I152" s="6">
        <v>0.9253033715865866</v>
      </c>
      <c r="J152" s="6">
        <v>2.4584155946022377</v>
      </c>
      <c r="K152" s="6">
        <v>1.7126053074572039</v>
      </c>
      <c r="L152" s="6">
        <v>1.9919967988483362</v>
      </c>
      <c r="M152" s="6">
        <v>2.9800150885413377</v>
      </c>
      <c r="N152" s="6">
        <v>3.371558504367774</v>
      </c>
      <c r="O152" s="6">
        <v>7.3542584075310042</v>
      </c>
      <c r="P152" s="6">
        <v>19.640156619629472</v>
      </c>
      <c r="Q152" s="6">
        <v>4.1448143477391293</v>
      </c>
      <c r="R152" s="6">
        <v>0</v>
      </c>
      <c r="S152" s="7">
        <v>8021.4188022181143</v>
      </c>
      <c r="T152" s="7">
        <v>16073.697597042514</v>
      </c>
      <c r="U152" s="7">
        <v>14</v>
      </c>
      <c r="V152" s="7"/>
    </row>
    <row r="153" spans="1:22">
      <c r="A153" t="s">
        <v>145</v>
      </c>
      <c r="B153" s="7">
        <v>44527254</v>
      </c>
      <c r="C153" s="6">
        <v>15.218695049104083</v>
      </c>
      <c r="D153" s="6">
        <v>30.73105069537861</v>
      </c>
      <c r="E153" s="6">
        <v>53.120221606299822</v>
      </c>
      <c r="F153" s="7">
        <v>10504.188251946214</v>
      </c>
      <c r="G153" s="7">
        <v>45208092</v>
      </c>
      <c r="H153" s="6">
        <v>58.923482725172306</v>
      </c>
      <c r="I153" s="6">
        <v>1.2786359132342944</v>
      </c>
      <c r="J153" s="6">
        <v>4.0198713540044997</v>
      </c>
      <c r="K153" s="6">
        <v>3.5641450207630965</v>
      </c>
      <c r="L153" s="6">
        <v>2.0740633999771543</v>
      </c>
      <c r="M153" s="6">
        <v>5.5660474899051255</v>
      </c>
      <c r="N153" s="6">
        <v>5.828837191359459</v>
      </c>
      <c r="O153" s="6">
        <v>7.9895961767198669</v>
      </c>
      <c r="P153" s="6">
        <v>2.100738226244983</v>
      </c>
      <c r="Q153" s="6">
        <v>7.1532776919671814</v>
      </c>
      <c r="R153" s="6">
        <v>0</v>
      </c>
      <c r="S153" s="7">
        <v>6284.0722528898332</v>
      </c>
      <c r="T153" s="7">
        <v>10664.801132342534</v>
      </c>
      <c r="U153" s="7">
        <v>131</v>
      </c>
      <c r="V153" s="7"/>
    </row>
    <row r="154" spans="1:22">
      <c r="A154" t="s">
        <v>146</v>
      </c>
      <c r="B154" s="7">
        <v>104152190</v>
      </c>
      <c r="C154" s="6">
        <v>9.3829232011348012</v>
      </c>
      <c r="D154" s="6">
        <v>30.032300809037238</v>
      </c>
      <c r="E154" s="6">
        <v>49.925324661920214</v>
      </c>
      <c r="F154" s="7">
        <v>11527.635860542336</v>
      </c>
      <c r="G154" s="7">
        <v>112141767</v>
      </c>
      <c r="H154" s="6">
        <v>52.686284147814433</v>
      </c>
      <c r="I154" s="6">
        <v>0.90098270878859965</v>
      </c>
      <c r="J154" s="6">
        <v>2.4921605702895695</v>
      </c>
      <c r="K154" s="6">
        <v>2.9069563706803372</v>
      </c>
      <c r="L154" s="6">
        <v>0.50369047600257633</v>
      </c>
      <c r="M154" s="6">
        <v>5.0684432500515175</v>
      </c>
      <c r="N154" s="6">
        <v>5.0322234087857733</v>
      </c>
      <c r="O154" s="6">
        <v>6.0027517579600831</v>
      </c>
      <c r="P154" s="6">
        <v>4.9033239506561372</v>
      </c>
      <c r="Q154" s="6">
        <v>5.2306049538170738</v>
      </c>
      <c r="R154" s="6">
        <v>3.6696184749790861</v>
      </c>
      <c r="S154" s="7">
        <v>6539.3835096845596</v>
      </c>
      <c r="T154" s="7">
        <v>12411.927725511898</v>
      </c>
      <c r="U154" s="7">
        <v>67</v>
      </c>
      <c r="V154" s="7"/>
    </row>
    <row r="155" spans="1:22">
      <c r="A155" t="s">
        <v>147</v>
      </c>
      <c r="B155" s="7">
        <v>140738479</v>
      </c>
      <c r="C155" s="6">
        <v>8.2269909993840411</v>
      </c>
      <c r="D155" s="6">
        <v>42.759535578041877</v>
      </c>
      <c r="E155" s="6">
        <v>46.199059036299516</v>
      </c>
      <c r="F155" s="7">
        <v>10234.78139771653</v>
      </c>
      <c r="G155" s="7">
        <v>137389282</v>
      </c>
      <c r="H155" s="6">
        <v>56.274346815496138</v>
      </c>
      <c r="I155" s="6">
        <v>1.1080930315947062</v>
      </c>
      <c r="J155" s="6">
        <v>3.6992788855247087</v>
      </c>
      <c r="K155" s="6">
        <v>2.4618605110695606</v>
      </c>
      <c r="L155" s="6">
        <v>0.98969821386794932</v>
      </c>
      <c r="M155" s="6">
        <v>5.6076465120474248</v>
      </c>
      <c r="N155" s="6">
        <v>4.9057258411176496</v>
      </c>
      <c r="O155" s="6">
        <v>6.2527403338493324</v>
      </c>
      <c r="P155" s="6">
        <v>4.3441195434735587</v>
      </c>
      <c r="Q155" s="6">
        <v>4.1595464120701937</v>
      </c>
      <c r="R155" s="6">
        <v>4.8278320866397717</v>
      </c>
      <c r="S155" s="7">
        <v>5622.4944396771152</v>
      </c>
      <c r="T155" s="7">
        <v>9991.2211475529057</v>
      </c>
      <c r="U155" s="7">
        <v>148</v>
      </c>
      <c r="V155" s="7"/>
    </row>
    <row r="156" spans="1:22">
      <c r="A156" t="s">
        <v>148</v>
      </c>
      <c r="B156" s="7">
        <v>78601801</v>
      </c>
      <c r="C156" s="6">
        <v>10.501427314623491</v>
      </c>
      <c r="D156" s="6">
        <v>29.10157363951495</v>
      </c>
      <c r="E156" s="6">
        <v>45.906058819186597</v>
      </c>
      <c r="F156" s="7">
        <v>12830.852269017303</v>
      </c>
      <c r="G156" s="7">
        <v>80280621</v>
      </c>
      <c r="H156" s="6">
        <v>50.144922633321428</v>
      </c>
      <c r="I156" s="6">
        <v>1.2037699982415433</v>
      </c>
      <c r="J156" s="6">
        <v>3.657921804067759</v>
      </c>
      <c r="K156" s="6">
        <v>3.5584694841859776</v>
      </c>
      <c r="L156" s="6">
        <v>0.65958475831919638</v>
      </c>
      <c r="M156" s="6">
        <v>4.2956866639085911</v>
      </c>
      <c r="N156" s="6">
        <v>4.0701133714448972</v>
      </c>
      <c r="O156" s="6">
        <v>5.6129446482482992</v>
      </c>
      <c r="P156" s="6">
        <v>4.6654583177676221</v>
      </c>
      <c r="Q156" s="6">
        <v>4.4950432932002355</v>
      </c>
      <c r="R156" s="6">
        <v>2.5477765175732761</v>
      </c>
      <c r="S156" s="7">
        <v>6571.4422608553705</v>
      </c>
      <c r="T156" s="7">
        <v>13104.900587659158</v>
      </c>
      <c r="U156" s="7">
        <v>52</v>
      </c>
      <c r="V156" s="7"/>
    </row>
    <row r="157" spans="1:22">
      <c r="A157" t="s">
        <v>149</v>
      </c>
      <c r="B157" s="7">
        <v>8894474</v>
      </c>
      <c r="C157" s="6">
        <v>14.258021328748613</v>
      </c>
      <c r="D157" s="6">
        <v>47.547196157974042</v>
      </c>
      <c r="E157" s="6">
        <v>38.159322293819734</v>
      </c>
      <c r="F157" s="7">
        <v>13295.177877428998</v>
      </c>
      <c r="G157" s="7">
        <v>8883374</v>
      </c>
      <c r="H157" s="6">
        <v>47.261056553512212</v>
      </c>
      <c r="I157" s="6">
        <v>0.10589287358609466</v>
      </c>
      <c r="J157" s="6">
        <v>4.3184347523812461</v>
      </c>
      <c r="K157" s="6">
        <v>1.5521712808669317</v>
      </c>
      <c r="L157" s="6">
        <v>5.6301167777018062</v>
      </c>
      <c r="M157" s="6">
        <v>7.0535657960590203</v>
      </c>
      <c r="N157" s="6">
        <v>6.7374666427418228</v>
      </c>
      <c r="O157" s="6">
        <v>8.4525787161499686</v>
      </c>
      <c r="P157" s="6">
        <v>1.2324894797854959</v>
      </c>
      <c r="Q157" s="6">
        <v>5.8765261937637652</v>
      </c>
      <c r="R157" s="6">
        <v>8.8539106875383169</v>
      </c>
      <c r="S157" s="7">
        <v>6275.6000149476831</v>
      </c>
      <c r="T157" s="7">
        <v>13278.585949177877</v>
      </c>
      <c r="U157" s="7">
        <v>45</v>
      </c>
      <c r="V157" s="7"/>
    </row>
    <row r="158" spans="1:22">
      <c r="A158" t="s">
        <v>150</v>
      </c>
      <c r="B158" s="7">
        <v>44700267</v>
      </c>
      <c r="C158" s="6">
        <v>10.660927372089299</v>
      </c>
      <c r="D158" s="6">
        <v>37.405637867890142</v>
      </c>
      <c r="E158" s="6">
        <v>31.355349622408298</v>
      </c>
      <c r="F158" s="7">
        <v>14410.144100580272</v>
      </c>
      <c r="G158" s="7">
        <v>51198197</v>
      </c>
      <c r="H158" s="6">
        <v>39.089371350323141</v>
      </c>
      <c r="I158" s="6">
        <v>0.70354698232830348</v>
      </c>
      <c r="J158" s="6">
        <v>3.2190144703728532</v>
      </c>
      <c r="K158" s="6">
        <v>2.0128191428303617</v>
      </c>
      <c r="L158" s="6">
        <v>1.4899555154256701</v>
      </c>
      <c r="M158" s="6">
        <v>4.6734797125765972</v>
      </c>
      <c r="N158" s="6">
        <v>3.9026442864775102</v>
      </c>
      <c r="O158" s="6">
        <v>5.2797111976423698</v>
      </c>
      <c r="P158" s="6">
        <v>12.782146215031753</v>
      </c>
      <c r="Q158" s="6">
        <v>3.7542919333663258</v>
      </c>
      <c r="R158" s="6">
        <v>4.1501756985700098</v>
      </c>
      <c r="S158" s="7">
        <v>6451.6612991618313</v>
      </c>
      <c r="T158" s="7">
        <v>16504.899097356545</v>
      </c>
      <c r="U158" s="7">
        <v>11</v>
      </c>
      <c r="V158" s="7"/>
    </row>
    <row r="159" spans="1:22">
      <c r="A159" t="s">
        <v>151</v>
      </c>
      <c r="B159" s="7">
        <v>71534505</v>
      </c>
      <c r="C159" s="6">
        <v>8.463719711207899</v>
      </c>
      <c r="D159" s="6">
        <v>26.77275672767988</v>
      </c>
      <c r="E159" s="6">
        <v>42.063889307684455</v>
      </c>
      <c r="F159" s="7">
        <v>13046.599489330658</v>
      </c>
      <c r="G159" s="7">
        <v>57377057</v>
      </c>
      <c r="H159" s="6">
        <v>55.428521699884328</v>
      </c>
      <c r="I159" s="6">
        <v>1.8648784304151396</v>
      </c>
      <c r="J159" s="6">
        <v>3.116411129277683</v>
      </c>
      <c r="K159" s="6">
        <v>4.194412393790083</v>
      </c>
      <c r="L159" s="6">
        <v>1.2336138118760605</v>
      </c>
      <c r="M159" s="6">
        <v>5.3671939116710012</v>
      </c>
      <c r="N159" s="6">
        <v>4.7788455061401978</v>
      </c>
      <c r="O159" s="6">
        <v>6.5533129905913441</v>
      </c>
      <c r="P159" s="6">
        <v>2.8814790204384306</v>
      </c>
      <c r="Q159" s="6">
        <v>6.2681969728771563</v>
      </c>
      <c r="R159" s="6">
        <v>6.6316053819212089</v>
      </c>
      <c r="S159" s="7">
        <v>5800.3382254240378</v>
      </c>
      <c r="T159" s="7">
        <v>10464.53711471822</v>
      </c>
      <c r="U159" s="7">
        <v>140</v>
      </c>
      <c r="V159" s="7"/>
    </row>
    <row r="160" spans="1:22">
      <c r="A160" t="s">
        <v>152</v>
      </c>
      <c r="B160" s="7">
        <v>5247224</v>
      </c>
      <c r="C160" s="6">
        <v>9.9364349606572926</v>
      </c>
      <c r="D160" s="6">
        <v>33.810696856089997</v>
      </c>
      <c r="E160" s="6">
        <v>50.447684337470633</v>
      </c>
      <c r="F160" s="7">
        <v>12493.390476190476</v>
      </c>
      <c r="G160" s="7">
        <v>5395754</v>
      </c>
      <c r="H160" s="6">
        <v>53.500027428974704</v>
      </c>
      <c r="I160" s="6">
        <v>1.8791718451211823</v>
      </c>
      <c r="J160" s="6">
        <v>3.2865840436758234</v>
      </c>
      <c r="K160" s="6">
        <v>1.6465242855771407</v>
      </c>
      <c r="L160" s="6">
        <v>5.9594518208205933</v>
      </c>
      <c r="M160" s="6">
        <v>5.9250857248125097</v>
      </c>
      <c r="N160" s="6">
        <v>3.3027289605864167</v>
      </c>
      <c r="O160" s="6">
        <v>5.6712887577899211</v>
      </c>
      <c r="P160" s="6">
        <v>0.3660554206140606</v>
      </c>
      <c r="Q160" s="6">
        <v>5.5246933051432663</v>
      </c>
      <c r="R160" s="6">
        <v>5.6883616265678532</v>
      </c>
      <c r="S160" s="7">
        <v>6873.1663571428571</v>
      </c>
      <c r="T160" s="7">
        <v>12847.033333333333</v>
      </c>
      <c r="U160" s="7">
        <v>58</v>
      </c>
      <c r="V160" s="7"/>
    </row>
    <row r="161" spans="1:22">
      <c r="A161" t="s">
        <v>153</v>
      </c>
      <c r="B161" s="7">
        <v>12174068</v>
      </c>
      <c r="C161" s="6">
        <v>12.970988826413651</v>
      </c>
      <c r="D161" s="6">
        <v>28.596505293054054</v>
      </c>
      <c r="E161" s="6">
        <v>52.881337610402703</v>
      </c>
      <c r="F161" s="7">
        <v>12149.768463073853</v>
      </c>
      <c r="G161" s="7">
        <v>11959423</v>
      </c>
      <c r="H161" s="6">
        <v>52.968181408082984</v>
      </c>
      <c r="I161" s="6">
        <v>1.1954726411132042</v>
      </c>
      <c r="J161" s="6">
        <v>2.8123252267270753</v>
      </c>
      <c r="K161" s="6">
        <v>3.2894872938268009</v>
      </c>
      <c r="L161" s="6">
        <v>3.0880437960928377</v>
      </c>
      <c r="M161" s="6">
        <v>5.9323711520196252</v>
      </c>
      <c r="N161" s="6">
        <v>6.1859822167005882</v>
      </c>
      <c r="O161" s="6">
        <v>7.5486285584179109</v>
      </c>
      <c r="P161" s="6">
        <v>0</v>
      </c>
      <c r="Q161" s="6">
        <v>5.9588919967125502</v>
      </c>
      <c r="R161" s="6">
        <v>2.6909680341601767</v>
      </c>
      <c r="S161" s="7">
        <v>6322.0447804391215</v>
      </c>
      <c r="T161" s="7">
        <v>11935.551896207584</v>
      </c>
      <c r="U161" s="7">
        <v>85</v>
      </c>
      <c r="V161" s="7"/>
    </row>
    <row r="162" spans="1:22">
      <c r="A162" t="s">
        <v>154</v>
      </c>
      <c r="B162" s="7">
        <v>48632509</v>
      </c>
      <c r="C162" s="6">
        <v>9.607861276497168</v>
      </c>
      <c r="D162" s="6">
        <v>43.227784114531289</v>
      </c>
      <c r="E162" s="6">
        <v>36.459784544531729</v>
      </c>
      <c r="F162" s="7">
        <v>12711.058285415578</v>
      </c>
      <c r="G162" s="7">
        <v>51340308</v>
      </c>
      <c r="H162" s="6">
        <v>51.100477776642869</v>
      </c>
      <c r="I162" s="6">
        <v>1.5117157068866824</v>
      </c>
      <c r="J162" s="6">
        <v>3.2422333150007594</v>
      </c>
      <c r="K162" s="6">
        <v>3.2262683542919146</v>
      </c>
      <c r="L162" s="6">
        <v>1.4497160983140185</v>
      </c>
      <c r="M162" s="6">
        <v>5.1624391696286667</v>
      </c>
      <c r="N162" s="6">
        <v>4.4396518813249042</v>
      </c>
      <c r="O162" s="6">
        <v>4.730482197340927</v>
      </c>
      <c r="P162" s="6">
        <v>2.8170186668922987</v>
      </c>
      <c r="Q162" s="6">
        <v>4.3158316463547504</v>
      </c>
      <c r="R162" s="6">
        <v>6.3786138563874601</v>
      </c>
      <c r="S162" s="7">
        <v>6857.0681338212235</v>
      </c>
      <c r="T162" s="7">
        <v>13418.794563512807</v>
      </c>
      <c r="U162" s="7">
        <v>41</v>
      </c>
      <c r="V162" s="7"/>
    </row>
    <row r="163" spans="1:22">
      <c r="A163" t="s">
        <v>155</v>
      </c>
      <c r="B163" s="7">
        <v>156347418</v>
      </c>
      <c r="C163" s="6">
        <v>9.4534826280277944</v>
      </c>
      <c r="D163" s="6">
        <v>34.362717777661025</v>
      </c>
      <c r="E163" s="6">
        <v>48.16702953162936</v>
      </c>
      <c r="F163" s="7">
        <v>11765.175558732786</v>
      </c>
      <c r="G163" s="7">
        <v>151521494</v>
      </c>
      <c r="H163" s="6">
        <v>48.989530475458487</v>
      </c>
      <c r="I163" s="6">
        <v>1.5368842918087913</v>
      </c>
      <c r="J163" s="6">
        <v>4.4283050693784736</v>
      </c>
      <c r="K163" s="6">
        <v>4.6213998193550019</v>
      </c>
      <c r="L163" s="6">
        <v>0.44022421003847811</v>
      </c>
      <c r="M163" s="6">
        <v>5.3958021625631538</v>
      </c>
      <c r="N163" s="6">
        <v>3.2059147793249712</v>
      </c>
      <c r="O163" s="6">
        <v>5.6212360406108459</v>
      </c>
      <c r="P163" s="6">
        <v>2.0183825536989488</v>
      </c>
      <c r="Q163" s="6">
        <v>7.1033151639859096</v>
      </c>
      <c r="R163" s="6">
        <v>7.1575907903864779</v>
      </c>
      <c r="S163" s="7">
        <v>5585.7979140642638</v>
      </c>
      <c r="T163" s="7">
        <v>11402.023779065392</v>
      </c>
      <c r="U163" s="7">
        <v>99</v>
      </c>
      <c r="V163" s="7"/>
    </row>
    <row r="164" spans="1:22">
      <c r="A164" t="s">
        <v>156</v>
      </c>
      <c r="B164" s="7">
        <v>13009320</v>
      </c>
      <c r="C164" s="6">
        <v>18.860186389450025</v>
      </c>
      <c r="D164" s="6">
        <v>26.282434439309664</v>
      </c>
      <c r="E164" s="6">
        <v>53.833766868675696</v>
      </c>
      <c r="F164" s="7">
        <v>10568.090982940699</v>
      </c>
      <c r="G164" s="7">
        <v>13346361</v>
      </c>
      <c r="H164" s="6">
        <v>59.51618220127569</v>
      </c>
      <c r="I164" s="6">
        <v>1.3017993444055649</v>
      </c>
      <c r="J164" s="6">
        <v>3.2353419782366144</v>
      </c>
      <c r="K164" s="6">
        <v>3.4835394456960969</v>
      </c>
      <c r="L164" s="6">
        <v>2.8408421591473507</v>
      </c>
      <c r="M164" s="6">
        <v>5.9761665370807817</v>
      </c>
      <c r="N164" s="6">
        <v>5.159484821368161</v>
      </c>
      <c r="O164" s="6">
        <v>6.4020396271313205</v>
      </c>
      <c r="P164" s="6">
        <v>2.1682209854806112</v>
      </c>
      <c r="Q164" s="6">
        <v>5.7468168289468569</v>
      </c>
      <c r="R164" s="6">
        <v>0</v>
      </c>
      <c r="S164" s="7">
        <v>6452.6763038180343</v>
      </c>
      <c r="T164" s="7">
        <v>10841.885458976441</v>
      </c>
      <c r="U164" s="7">
        <v>122</v>
      </c>
      <c r="V164" s="7"/>
    </row>
    <row r="165" spans="1:22">
      <c r="A165" t="s">
        <v>157</v>
      </c>
      <c r="B165" s="7">
        <v>21639697</v>
      </c>
      <c r="C165" s="6">
        <v>14.013967016266449</v>
      </c>
      <c r="D165" s="6">
        <v>35.852512167799759</v>
      </c>
      <c r="E165" s="6">
        <v>41.844777216612599</v>
      </c>
      <c r="F165" s="7">
        <v>13399.19318885449</v>
      </c>
      <c r="G165" s="7">
        <v>22140168</v>
      </c>
      <c r="H165" s="6">
        <v>51.902595048059254</v>
      </c>
      <c r="I165" s="6">
        <v>1.4330962167947414</v>
      </c>
      <c r="J165" s="6">
        <v>3.123161892899819</v>
      </c>
      <c r="K165" s="6">
        <v>3.320125709976546</v>
      </c>
      <c r="L165" s="6">
        <v>1.7950492968255707</v>
      </c>
      <c r="M165" s="6">
        <v>4.3777816862094268</v>
      </c>
      <c r="N165" s="6">
        <v>5.1737788078211517</v>
      </c>
      <c r="O165" s="6">
        <v>6.7171410352441772</v>
      </c>
      <c r="P165" s="6">
        <v>2.0567025507665528</v>
      </c>
      <c r="Q165" s="6">
        <v>6.0188291254158495</v>
      </c>
      <c r="R165" s="6">
        <v>4.5954306670121019</v>
      </c>
      <c r="S165" s="7">
        <v>7115.3694984520125</v>
      </c>
      <c r="T165" s="7">
        <v>13709.082352941177</v>
      </c>
      <c r="U165" s="7">
        <v>35</v>
      </c>
      <c r="V165" s="7"/>
    </row>
    <row r="166" spans="1:22">
      <c r="A166" t="s">
        <v>158</v>
      </c>
      <c r="B166" s="7">
        <v>23396133</v>
      </c>
      <c r="C166" s="6">
        <v>14.917204479902727</v>
      </c>
      <c r="D166" s="6">
        <v>39.429558722375191</v>
      </c>
      <c r="E166" s="6">
        <v>32.233809749671025</v>
      </c>
      <c r="F166" s="7">
        <v>15026.418111753372</v>
      </c>
      <c r="G166" s="7">
        <v>23168930</v>
      </c>
      <c r="H166" s="6">
        <v>45.478991735915301</v>
      </c>
      <c r="I166" s="6">
        <v>1.0396030805047969</v>
      </c>
      <c r="J166" s="6">
        <v>7.140236558183739</v>
      </c>
      <c r="K166" s="6">
        <v>3.0114043678322653</v>
      </c>
      <c r="L166" s="6">
        <v>1.9414758471798224</v>
      </c>
      <c r="M166" s="6">
        <v>5.47009007321443</v>
      </c>
      <c r="N166" s="6">
        <v>4.8675464080559605</v>
      </c>
      <c r="O166" s="6">
        <v>8.7799750355324999</v>
      </c>
      <c r="P166" s="6">
        <v>0</v>
      </c>
      <c r="Q166" s="6">
        <v>4.0126532817872897</v>
      </c>
      <c r="R166" s="6">
        <v>3.8135856942897237</v>
      </c>
      <c r="S166" s="7">
        <v>6767.4988824662814</v>
      </c>
      <c r="T166" s="7">
        <v>14880.494540783558</v>
      </c>
      <c r="U166" s="7">
        <v>25</v>
      </c>
      <c r="V166" s="7"/>
    </row>
    <row r="167" spans="1:22">
      <c r="A167" t="s">
        <v>159</v>
      </c>
      <c r="B167" s="7">
        <v>34090670</v>
      </c>
      <c r="C167" s="6">
        <v>13.279460333281804</v>
      </c>
      <c r="D167" s="6">
        <v>30.078238415378756</v>
      </c>
      <c r="E167" s="6">
        <v>50.56286368088395</v>
      </c>
      <c r="F167" s="7">
        <v>10225.155968806239</v>
      </c>
      <c r="G167" s="7">
        <v>35419313</v>
      </c>
      <c r="H167" s="6">
        <v>51.792658683131435</v>
      </c>
      <c r="I167" s="6">
        <v>1.595665336591932</v>
      </c>
      <c r="J167" s="6">
        <v>6.1475467070747536</v>
      </c>
      <c r="K167" s="6">
        <v>3.2516575067393321</v>
      </c>
      <c r="L167" s="6">
        <v>1.1618016984123887</v>
      </c>
      <c r="M167" s="6">
        <v>5.101539010652183</v>
      </c>
      <c r="N167" s="6">
        <v>5.4913953864661353</v>
      </c>
      <c r="O167" s="6">
        <v>6.8971049494946435</v>
      </c>
      <c r="P167" s="6">
        <v>2.1880718013926471E-2</v>
      </c>
      <c r="Q167" s="6">
        <v>6.2966973978292584</v>
      </c>
      <c r="R167" s="6">
        <v>4.9718050714309454</v>
      </c>
      <c r="S167" s="7">
        <v>5502.280710857829</v>
      </c>
      <c r="T167" s="7">
        <v>10623.669166166766</v>
      </c>
      <c r="U167" s="7">
        <v>133</v>
      </c>
      <c r="V167" s="7"/>
    </row>
    <row r="168" spans="1:22">
      <c r="A168" t="s">
        <v>160</v>
      </c>
      <c r="B168" s="7">
        <v>20533741135</v>
      </c>
      <c r="C168" s="6">
        <v>9.1965138869955858</v>
      </c>
      <c r="D168" s="6">
        <v>41.641997640777213</v>
      </c>
      <c r="E168" s="6">
        <v>41.134704925264948</v>
      </c>
      <c r="F168" s="7">
        <v>11825.358171659325</v>
      </c>
      <c r="G168" s="7">
        <v>21252441447</v>
      </c>
      <c r="H168" s="6">
        <v>51.047350784073942</v>
      </c>
      <c r="I168" s="6">
        <v>1.1671651960956935</v>
      </c>
      <c r="J168" s="6">
        <v>4.5483766457639225</v>
      </c>
      <c r="K168" s="6">
        <v>2.7975148424367284</v>
      </c>
      <c r="L168" s="6">
        <v>0.9767306435247326</v>
      </c>
      <c r="M168" s="6">
        <v>4.7906478278697682</v>
      </c>
      <c r="N168" s="6">
        <v>4.1947118083971553</v>
      </c>
      <c r="O168" s="6">
        <v>6.0830616230329255</v>
      </c>
      <c r="P168" s="6">
        <v>7.9976520307031826</v>
      </c>
      <c r="Q168" s="6">
        <v>4.5032286602304525</v>
      </c>
      <c r="R168" s="6">
        <v>3.9635088018506486</v>
      </c>
      <c r="S168" s="7">
        <v>6247.8163848006516</v>
      </c>
      <c r="T168" s="7">
        <v>12239.256864138548</v>
      </c>
      <c r="U168" s="7"/>
    </row>
  </sheetData>
  <mergeCells count="8">
    <mergeCell ref="G7:G8"/>
    <mergeCell ref="G6:U6"/>
    <mergeCell ref="H7:R7"/>
    <mergeCell ref="S7:U7"/>
    <mergeCell ref="B6:F6"/>
    <mergeCell ref="B7:B8"/>
    <mergeCell ref="C7:E7"/>
    <mergeCell ref="F7:F8"/>
  </mergeCells>
  <pageMargins left="0.75" right="0.75" top="1" bottom="1" header="0.5" footer="0.5"/>
  <pageSetup paperSize="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W30"/>
  <sheetViews>
    <sheetView workbookViewId="0">
      <selection activeCell="C29" sqref="C29"/>
    </sheetView>
  </sheetViews>
  <sheetFormatPr defaultColWidth="11" defaultRowHeight="15.75"/>
  <cols>
    <col min="3" max="3" width="15" bestFit="1" customWidth="1"/>
    <col min="8" max="8" width="15" bestFit="1" customWidth="1"/>
    <col min="11" max="11" width="15" bestFit="1" customWidth="1"/>
  </cols>
  <sheetData>
    <row r="1" spans="1:23">
      <c r="A1" s="4" t="s">
        <v>0</v>
      </c>
      <c r="B1" s="4"/>
    </row>
    <row r="2" spans="1:23">
      <c r="A2" s="5" t="s">
        <v>685</v>
      </c>
      <c r="B2" s="5"/>
    </row>
    <row r="6" spans="1:23">
      <c r="C6" s="56" t="s">
        <v>175</v>
      </c>
      <c r="D6" s="56"/>
      <c r="E6" s="56"/>
      <c r="F6" s="56"/>
      <c r="G6" s="56"/>
      <c r="H6" s="56" t="s">
        <v>176</v>
      </c>
      <c r="I6" s="56"/>
      <c r="J6" s="56"/>
      <c r="K6" s="56"/>
      <c r="L6" s="56"/>
      <c r="M6" s="56"/>
      <c r="N6" s="56"/>
      <c r="O6" s="56"/>
      <c r="P6" s="56"/>
      <c r="Q6" s="56"/>
      <c r="R6" s="56"/>
      <c r="S6" s="56"/>
      <c r="T6" s="56"/>
      <c r="U6" s="56"/>
      <c r="V6" s="56"/>
    </row>
    <row r="7" spans="1:23" ht="15" customHeight="1">
      <c r="C7" s="56" t="s">
        <v>161</v>
      </c>
      <c r="D7" s="56" t="s">
        <v>174</v>
      </c>
      <c r="E7" s="56"/>
      <c r="F7" s="56"/>
      <c r="G7" s="57" t="s">
        <v>165</v>
      </c>
      <c r="H7" s="56" t="s">
        <v>161</v>
      </c>
      <c r="I7" s="56" t="s">
        <v>174</v>
      </c>
      <c r="J7" s="56"/>
      <c r="K7" s="56"/>
      <c r="L7" s="56"/>
      <c r="M7" s="56"/>
      <c r="N7" s="56"/>
      <c r="O7" s="56"/>
      <c r="P7" s="56"/>
      <c r="Q7" s="56"/>
      <c r="R7" s="56"/>
      <c r="S7" s="56"/>
      <c r="T7" s="56" t="s">
        <v>177</v>
      </c>
      <c r="U7" s="56"/>
      <c r="V7" s="56"/>
    </row>
    <row r="8" spans="1:23" s="2" customFormat="1" ht="45" customHeight="1">
      <c r="A8" s="2" t="s">
        <v>438</v>
      </c>
      <c r="B8" s="2" t="s">
        <v>417</v>
      </c>
      <c r="C8" s="56"/>
      <c r="D8" s="2" t="s">
        <v>162</v>
      </c>
      <c r="E8" s="2" t="s">
        <v>163</v>
      </c>
      <c r="F8" s="2" t="s">
        <v>164</v>
      </c>
      <c r="G8" s="57"/>
      <c r="H8" s="56"/>
      <c r="I8" s="2" t="s">
        <v>166</v>
      </c>
      <c r="J8" s="2" t="s">
        <v>397</v>
      </c>
      <c r="K8" s="2" t="s">
        <v>398</v>
      </c>
      <c r="L8" s="2" t="s">
        <v>167</v>
      </c>
      <c r="M8" s="2" t="s">
        <v>168</v>
      </c>
      <c r="N8" s="2" t="s">
        <v>169</v>
      </c>
      <c r="O8" s="2" t="s">
        <v>170</v>
      </c>
      <c r="P8" s="2" t="s">
        <v>171</v>
      </c>
      <c r="Q8" s="2" t="s">
        <v>443</v>
      </c>
      <c r="R8" s="2" t="s">
        <v>445</v>
      </c>
      <c r="S8" s="2" t="s">
        <v>444</v>
      </c>
      <c r="T8" s="2" t="s">
        <v>166</v>
      </c>
      <c r="U8" s="2" t="s">
        <v>172</v>
      </c>
      <c r="V8" s="2" t="s">
        <v>173</v>
      </c>
    </row>
    <row r="9" spans="1:23">
      <c r="A9" t="s">
        <v>379</v>
      </c>
      <c r="B9" s="3" t="s">
        <v>418</v>
      </c>
      <c r="C9" s="7">
        <v>856053783</v>
      </c>
      <c r="D9" s="6">
        <v>12.749467401162107</v>
      </c>
      <c r="E9" s="6">
        <v>66.623457932899527</v>
      </c>
      <c r="F9" s="6">
        <v>20.034819587965071</v>
      </c>
      <c r="G9" s="7">
        <v>16882.02616944072</v>
      </c>
      <c r="H9" s="7">
        <v>867461388</v>
      </c>
      <c r="I9" s="6">
        <v>52.405450427956112</v>
      </c>
      <c r="J9" s="6">
        <v>1.2955697078242749</v>
      </c>
      <c r="K9" s="6">
        <v>9.0127531463106454</v>
      </c>
      <c r="L9" s="6">
        <v>3.6343678872770764</v>
      </c>
      <c r="M9" s="6">
        <v>1.9497935935795221</v>
      </c>
      <c r="N9" s="6">
        <v>5.017569809112933</v>
      </c>
      <c r="O9" s="6">
        <v>3.5660872423753349</v>
      </c>
      <c r="P9" s="6">
        <v>8.8191715076083597</v>
      </c>
      <c r="Q9" s="6">
        <v>7.961659483107737</v>
      </c>
      <c r="R9" s="6">
        <v>3.023878329671545</v>
      </c>
      <c r="S9" s="6">
        <v>1.8015332112972386</v>
      </c>
      <c r="T9" s="7">
        <v>8964.9966015224418</v>
      </c>
      <c r="U9" s="7">
        <v>17106.992742762483</v>
      </c>
      <c r="V9" s="7">
        <v>1</v>
      </c>
      <c r="W9" s="7"/>
    </row>
    <row r="10" spans="1:23">
      <c r="A10" t="s">
        <v>380</v>
      </c>
      <c r="B10" s="3" t="s">
        <v>419</v>
      </c>
      <c r="C10" s="7">
        <v>32553077</v>
      </c>
      <c r="D10" s="6">
        <v>3.632974541853601</v>
      </c>
      <c r="E10" s="6">
        <v>25.976610444536476</v>
      </c>
      <c r="F10" s="6">
        <v>40.875122188910126</v>
      </c>
      <c r="G10" s="7">
        <v>15347.985384252712</v>
      </c>
      <c r="H10" s="7">
        <v>33986447</v>
      </c>
      <c r="I10" s="6">
        <v>41.402065770511406</v>
      </c>
      <c r="J10" s="6">
        <v>0.83118291241211528</v>
      </c>
      <c r="K10" s="6">
        <v>2.2786583134153449</v>
      </c>
      <c r="L10" s="6">
        <v>1.7824891787011452</v>
      </c>
      <c r="M10" s="6">
        <v>2.050593373293772</v>
      </c>
      <c r="N10" s="6">
        <v>3.7765550191227701</v>
      </c>
      <c r="O10" s="6">
        <v>0.29706159046281005</v>
      </c>
      <c r="P10" s="6">
        <v>4.3013411493116651</v>
      </c>
      <c r="Q10" s="6">
        <v>6.2848000557398667</v>
      </c>
      <c r="R10" s="6">
        <v>2.2437855890025808</v>
      </c>
      <c r="S10" s="6">
        <v>22.701930154687837</v>
      </c>
      <c r="T10" s="7">
        <v>6634.1778123526638</v>
      </c>
      <c r="U10" s="7">
        <v>16023.784535596416</v>
      </c>
      <c r="V10" s="7">
        <v>2</v>
      </c>
      <c r="W10" s="7"/>
    </row>
    <row r="11" spans="1:23">
      <c r="A11" t="s">
        <v>381</v>
      </c>
      <c r="B11" s="3" t="s">
        <v>420</v>
      </c>
      <c r="C11" s="7">
        <v>49552915</v>
      </c>
      <c r="D11" s="6">
        <v>5.5151185354080585</v>
      </c>
      <c r="E11" s="6">
        <v>58.19594467853203</v>
      </c>
      <c r="F11" s="6">
        <v>35.126783156954538</v>
      </c>
      <c r="G11" s="7">
        <v>11860.439205361417</v>
      </c>
      <c r="H11" s="7">
        <v>57144940</v>
      </c>
      <c r="I11" s="6">
        <v>54.459985118542434</v>
      </c>
      <c r="J11" s="6">
        <v>1.045197212561602</v>
      </c>
      <c r="K11" s="6">
        <v>0.68640632048961814</v>
      </c>
      <c r="L11" s="6">
        <v>3.0065191423772606</v>
      </c>
      <c r="M11" s="6">
        <v>3.7716969516461125</v>
      </c>
      <c r="N11" s="6">
        <v>4.7480232545523711</v>
      </c>
      <c r="O11" s="6">
        <v>2.2314191772709884</v>
      </c>
      <c r="P11" s="6">
        <v>5.4690180092935616</v>
      </c>
      <c r="Q11" s="6">
        <v>17.08053061215919</v>
      </c>
      <c r="R11" s="6">
        <v>3.2877669833934551</v>
      </c>
      <c r="S11" s="6">
        <v>0</v>
      </c>
      <c r="T11" s="7">
        <v>7448.8094351364289</v>
      </c>
      <c r="U11" s="7">
        <v>13677.582575394927</v>
      </c>
      <c r="V11" s="7">
        <v>7</v>
      </c>
      <c r="W11" s="7"/>
    </row>
    <row r="12" spans="1:23">
      <c r="A12" t="s">
        <v>19</v>
      </c>
      <c r="B12" s="3" t="s">
        <v>421</v>
      </c>
      <c r="C12" s="7">
        <v>53679541</v>
      </c>
      <c r="D12" s="6">
        <v>7.4988085311683275</v>
      </c>
      <c r="E12" s="6">
        <v>35.215448284105108</v>
      </c>
      <c r="F12" s="6">
        <v>33.250688563078434</v>
      </c>
      <c r="G12" s="7">
        <v>13379.746011964107</v>
      </c>
      <c r="H12" s="7">
        <v>57930384</v>
      </c>
      <c r="I12" s="6">
        <v>39.223260163440308</v>
      </c>
      <c r="J12" s="6">
        <v>0.60083021372687606</v>
      </c>
      <c r="K12" s="6">
        <v>3.9037535466707762</v>
      </c>
      <c r="L12" s="6">
        <v>3.3390826133657252</v>
      </c>
      <c r="M12" s="6">
        <v>0.63967017722513286</v>
      </c>
      <c r="N12" s="6">
        <v>3.1421195827046478</v>
      </c>
      <c r="O12" s="6">
        <v>1.2717530061599454</v>
      </c>
      <c r="P12" s="6">
        <v>5.1938657095730631</v>
      </c>
      <c r="Q12" s="6">
        <v>7.5725506842833985</v>
      </c>
      <c r="R12" s="6">
        <v>4.7299016005141619</v>
      </c>
      <c r="S12" s="6">
        <v>0</v>
      </c>
      <c r="T12" s="7">
        <v>5663.5556405782654</v>
      </c>
      <c r="U12" s="7">
        <v>14439.278165503489</v>
      </c>
      <c r="V12" s="7">
        <v>5</v>
      </c>
      <c r="W12" s="7"/>
    </row>
    <row r="13" spans="1:23">
      <c r="A13" t="s">
        <v>382</v>
      </c>
      <c r="B13" s="3" t="s">
        <v>422</v>
      </c>
      <c r="C13" s="7">
        <v>54250003</v>
      </c>
      <c r="D13" s="6">
        <v>10.457483292673734</v>
      </c>
      <c r="E13" s="6">
        <v>36.829022848164634</v>
      </c>
      <c r="F13" s="6">
        <v>42.47845110718243</v>
      </c>
      <c r="G13" s="7">
        <v>11073.689120228619</v>
      </c>
      <c r="H13" s="7">
        <v>54986656</v>
      </c>
      <c r="I13" s="6">
        <v>53.761322419752169</v>
      </c>
      <c r="J13" s="6">
        <v>0.9001307880952063</v>
      </c>
      <c r="K13" s="6">
        <v>4.5933168403621414</v>
      </c>
      <c r="L13" s="6">
        <v>1.5218452818807529</v>
      </c>
      <c r="M13" s="6">
        <v>1.460299186042519</v>
      </c>
      <c r="N13" s="6">
        <v>4.766945129378299</v>
      </c>
      <c r="O13" s="6">
        <v>2.804311122320295</v>
      </c>
      <c r="P13" s="6">
        <v>6.2530140585381293</v>
      </c>
      <c r="Q13" s="6">
        <v>2.5725578402149059</v>
      </c>
      <c r="R13" s="6">
        <v>5.2024473537725227</v>
      </c>
      <c r="S13" s="6">
        <v>3.3198963763135554</v>
      </c>
      <c r="T13" s="7">
        <v>6034.2015554194741</v>
      </c>
      <c r="U13" s="7">
        <v>11224.057154521332</v>
      </c>
      <c r="V13" s="7">
        <v>14</v>
      </c>
      <c r="W13" s="7"/>
    </row>
    <row r="14" spans="1:23">
      <c r="A14" t="s">
        <v>383</v>
      </c>
      <c r="B14" s="3" t="s">
        <v>423</v>
      </c>
      <c r="C14" s="7">
        <v>53332183</v>
      </c>
      <c r="D14" s="6">
        <v>8.5588489786739093</v>
      </c>
      <c r="E14" s="6">
        <v>43.598747870493135</v>
      </c>
      <c r="F14" s="6">
        <v>38.191920626988022</v>
      </c>
      <c r="G14" s="7">
        <v>12637.958056872038</v>
      </c>
      <c r="H14" s="7">
        <v>49326038</v>
      </c>
      <c r="I14" s="6">
        <v>54.130287212607662</v>
      </c>
      <c r="J14" s="6">
        <v>0.56270621208214622</v>
      </c>
      <c r="K14" s="6">
        <v>3.4676770714890988</v>
      </c>
      <c r="L14" s="6">
        <v>3.28788002393381</v>
      </c>
      <c r="M14" s="6">
        <v>1.4419417184895329</v>
      </c>
      <c r="N14" s="6">
        <v>4.2961886580065478</v>
      </c>
      <c r="O14" s="6">
        <v>2.5712084153201196</v>
      </c>
      <c r="P14" s="6">
        <v>6.2660573103398249</v>
      </c>
      <c r="Q14" s="6">
        <v>2.727083837546409</v>
      </c>
      <c r="R14" s="6">
        <v>6.2915985467959139</v>
      </c>
      <c r="S14" s="6">
        <v>0</v>
      </c>
      <c r="T14" s="7">
        <v>6327.0914786729854</v>
      </c>
      <c r="U14" s="7">
        <v>11688.634597156399</v>
      </c>
      <c r="V14" s="7">
        <v>12</v>
      </c>
      <c r="W14" s="7"/>
    </row>
    <row r="15" spans="1:23">
      <c r="A15" t="s">
        <v>384</v>
      </c>
      <c r="B15" s="3" t="s">
        <v>424</v>
      </c>
      <c r="C15" s="7">
        <v>12421190</v>
      </c>
      <c r="D15" s="6">
        <v>4.5034010428952458</v>
      </c>
      <c r="E15" s="6">
        <v>34.884000647280978</v>
      </c>
      <c r="F15" s="6">
        <v>60.182607302520928</v>
      </c>
      <c r="G15" s="7">
        <v>9099.7728937728934</v>
      </c>
      <c r="H15" s="7">
        <v>12952317</v>
      </c>
      <c r="I15" s="6">
        <v>61.542910430620246</v>
      </c>
      <c r="J15" s="6">
        <v>1.6713976348787634</v>
      </c>
      <c r="K15" s="6">
        <v>0.64896496897041667</v>
      </c>
      <c r="L15" s="6">
        <v>2.1962513734029208</v>
      </c>
      <c r="M15" s="6">
        <v>4.05651452168751</v>
      </c>
      <c r="N15" s="6">
        <v>5.5882959782408053</v>
      </c>
      <c r="O15" s="6">
        <v>1.370660245576139</v>
      </c>
      <c r="P15" s="6">
        <v>7.88032280247619</v>
      </c>
      <c r="Q15" s="6">
        <v>2.5323821212837823</v>
      </c>
      <c r="R15" s="6">
        <v>5.1894127514019308</v>
      </c>
      <c r="S15" s="6">
        <v>5.0121302620990518</v>
      </c>
      <c r="T15" s="7">
        <v>5839.7310256410256</v>
      </c>
      <c r="U15" s="7">
        <v>9488.876923076923</v>
      </c>
      <c r="V15" s="7">
        <v>21</v>
      </c>
      <c r="W15" s="7"/>
    </row>
    <row r="16" spans="1:23">
      <c r="A16" t="s">
        <v>385</v>
      </c>
      <c r="B16" s="3" t="s">
        <v>425</v>
      </c>
      <c r="C16" s="7">
        <v>16649762</v>
      </c>
      <c r="D16" s="6">
        <v>8.0849624156789748</v>
      </c>
      <c r="E16" s="6">
        <v>34.504487211288662</v>
      </c>
      <c r="F16" s="6">
        <v>57.110245780089826</v>
      </c>
      <c r="G16" s="7">
        <v>11011.747354497355</v>
      </c>
      <c r="H16" s="7">
        <v>15710630</v>
      </c>
      <c r="I16" s="6">
        <v>58.094674306504579</v>
      </c>
      <c r="J16" s="6">
        <v>1.7042042235098147</v>
      </c>
      <c r="K16" s="6">
        <v>1.5457038960245388</v>
      </c>
      <c r="L16" s="6">
        <v>2.1350539730106304</v>
      </c>
      <c r="M16" s="6">
        <v>2.5365569044653205</v>
      </c>
      <c r="N16" s="6">
        <v>5.8723701722973551</v>
      </c>
      <c r="O16" s="6">
        <v>1.8021890274291992</v>
      </c>
      <c r="P16" s="6">
        <v>8.3172422748164774</v>
      </c>
      <c r="Q16" s="6">
        <v>0</v>
      </c>
      <c r="R16" s="6">
        <v>6.0100966033825509</v>
      </c>
      <c r="S16" s="6">
        <v>9.0426219699655572</v>
      </c>
      <c r="T16" s="7">
        <v>6036.401673280423</v>
      </c>
      <c r="U16" s="7">
        <v>10390.628306878307</v>
      </c>
      <c r="V16" s="7">
        <v>19</v>
      </c>
      <c r="W16" s="7"/>
    </row>
    <row r="17" spans="1:23">
      <c r="A17" t="s">
        <v>386</v>
      </c>
      <c r="B17" s="3" t="s">
        <v>426</v>
      </c>
      <c r="C17" s="7">
        <v>89458138</v>
      </c>
      <c r="D17" s="6">
        <v>11.874314889048998</v>
      </c>
      <c r="E17" s="6">
        <v>42.073253302008141</v>
      </c>
      <c r="F17" s="6">
        <v>43.632564764538245</v>
      </c>
      <c r="G17" s="7">
        <v>11451.374551971327</v>
      </c>
      <c r="H17" s="7">
        <v>87239379</v>
      </c>
      <c r="I17" s="6">
        <v>58.615367952126299</v>
      </c>
      <c r="J17" s="6">
        <v>1.4757171070646893</v>
      </c>
      <c r="K17" s="6">
        <v>7.7169548169296345</v>
      </c>
      <c r="L17" s="6">
        <v>2.5802178853198852</v>
      </c>
      <c r="M17" s="6">
        <v>0.75815335641029724</v>
      </c>
      <c r="N17" s="6">
        <v>4.2854222861902773</v>
      </c>
      <c r="O17" s="6">
        <v>3.1837970442224264</v>
      </c>
      <c r="P17" s="6">
        <v>5.8213516054487275</v>
      </c>
      <c r="Q17" s="6">
        <v>5.7746361651657336</v>
      </c>
      <c r="R17" s="6">
        <v>5.4149306931678183</v>
      </c>
      <c r="S17" s="6">
        <v>0.72230854600650019</v>
      </c>
      <c r="T17" s="7">
        <v>6545.7863543266767</v>
      </c>
      <c r="U17" s="7">
        <v>11167.355222734255</v>
      </c>
      <c r="V17" s="7">
        <v>15</v>
      </c>
      <c r="W17" s="7"/>
    </row>
    <row r="18" spans="1:23">
      <c r="A18" t="s">
        <v>43</v>
      </c>
      <c r="B18" s="3" t="s">
        <v>427</v>
      </c>
      <c r="C18" s="7">
        <v>65615068</v>
      </c>
      <c r="D18" s="6">
        <v>3.029648616686643</v>
      </c>
      <c r="E18" s="6">
        <v>55.708618636194963</v>
      </c>
      <c r="F18" s="6">
        <v>31.246182660360876</v>
      </c>
      <c r="G18" s="7">
        <v>14462.214679303504</v>
      </c>
      <c r="H18" s="7">
        <v>69115927</v>
      </c>
      <c r="I18" s="6">
        <v>51.46538799949829</v>
      </c>
      <c r="J18" s="6">
        <v>1.8338934092571744</v>
      </c>
      <c r="K18" s="6">
        <v>3.7174074508181021</v>
      </c>
      <c r="L18" s="6">
        <v>2.1562713323659826</v>
      </c>
      <c r="M18" s="6">
        <v>2.0314563819711191</v>
      </c>
      <c r="N18" s="6">
        <v>8.1779320271577927</v>
      </c>
      <c r="O18" s="6">
        <v>1.900235599820574</v>
      </c>
      <c r="P18" s="6">
        <v>6.9206692257777283</v>
      </c>
      <c r="Q18" s="6">
        <v>4.5747614005090318</v>
      </c>
      <c r="R18" s="6">
        <v>3.659820897721592</v>
      </c>
      <c r="S18" s="6">
        <v>3.7526629137159659</v>
      </c>
      <c r="T18" s="7">
        <v>7840.1542869737714</v>
      </c>
      <c r="U18" s="7">
        <v>15233.838880317391</v>
      </c>
      <c r="V18" s="7">
        <v>4</v>
      </c>
      <c r="W18" s="7"/>
    </row>
    <row r="19" spans="1:23">
      <c r="A19" t="s">
        <v>387</v>
      </c>
      <c r="B19" s="3" t="s">
        <v>428</v>
      </c>
      <c r="C19" s="7">
        <v>29888353</v>
      </c>
      <c r="D19" s="6">
        <v>18.535688467009205</v>
      </c>
      <c r="E19" s="6">
        <v>39.773064778778547</v>
      </c>
      <c r="F19" s="6">
        <v>40.091774210509357</v>
      </c>
      <c r="G19" s="7">
        <v>11620.666018662519</v>
      </c>
      <c r="H19" s="7">
        <v>31424908</v>
      </c>
      <c r="I19" s="6">
        <v>48.953044763090475</v>
      </c>
      <c r="J19" s="6">
        <v>1.4101649557732991</v>
      </c>
      <c r="K19" s="6">
        <v>5.6068543144183591</v>
      </c>
      <c r="L19" s="6">
        <v>5.8736320882785087</v>
      </c>
      <c r="M19" s="6">
        <v>2.1535422792645886</v>
      </c>
      <c r="N19" s="6">
        <v>5.2379345708824356</v>
      </c>
      <c r="O19" s="6">
        <v>4.2120327925860597</v>
      </c>
      <c r="P19" s="6">
        <v>7.6488187332163395</v>
      </c>
      <c r="Q19" s="6">
        <v>1.6088394594504463</v>
      </c>
      <c r="R19" s="6">
        <v>5.3628499723849625</v>
      </c>
      <c r="S19" s="6">
        <v>7.6695686428103471</v>
      </c>
      <c r="T19" s="7">
        <v>5981.1233592534991</v>
      </c>
      <c r="U19" s="7">
        <v>12218.082426127527</v>
      </c>
      <c r="V19" s="7">
        <v>10</v>
      </c>
      <c r="W19" s="7"/>
    </row>
    <row r="20" spans="1:23">
      <c r="A20" t="s">
        <v>388</v>
      </c>
      <c r="B20" s="3" t="s">
        <v>429</v>
      </c>
      <c r="C20" s="7">
        <v>86828151</v>
      </c>
      <c r="D20" s="6">
        <v>10.811981934292255</v>
      </c>
      <c r="E20" s="6">
        <v>36.853251660282389</v>
      </c>
      <c r="F20" s="6">
        <v>43.691958844085029</v>
      </c>
      <c r="G20" s="7">
        <v>10992.296619825294</v>
      </c>
      <c r="H20" s="7">
        <v>87327503</v>
      </c>
      <c r="I20" s="6">
        <v>53.860695226794711</v>
      </c>
      <c r="J20" s="6">
        <v>1.2744585173814029</v>
      </c>
      <c r="K20" s="6">
        <v>3.7889674115610519</v>
      </c>
      <c r="L20" s="6">
        <v>2.4294279317708192</v>
      </c>
      <c r="M20" s="6">
        <v>1.4001863651134054</v>
      </c>
      <c r="N20" s="6">
        <v>5.14468374298988</v>
      </c>
      <c r="O20" s="6">
        <v>3.7836222913644977</v>
      </c>
      <c r="P20" s="6">
        <v>6.2231951828509287</v>
      </c>
      <c r="Q20" s="6">
        <v>1.4770626843641685</v>
      </c>
      <c r="R20" s="6">
        <v>5.3086260922861843</v>
      </c>
      <c r="S20" s="6">
        <v>4.8745927729091258</v>
      </c>
      <c r="T20" s="7">
        <v>5954.5765590581086</v>
      </c>
      <c r="U20" s="7">
        <v>11055.513735915938</v>
      </c>
      <c r="V20" s="7">
        <v>17</v>
      </c>
      <c r="W20" s="7"/>
    </row>
    <row r="21" spans="1:23">
      <c r="A21" t="s">
        <v>81</v>
      </c>
      <c r="B21" s="3" t="s">
        <v>425</v>
      </c>
      <c r="C21" s="7">
        <v>38836911</v>
      </c>
      <c r="D21" s="6">
        <v>4.0054344177887886</v>
      </c>
      <c r="E21" s="6">
        <v>37.155375204789074</v>
      </c>
      <c r="F21" s="6">
        <v>36.428994056710643</v>
      </c>
      <c r="G21" s="7">
        <v>11938.798339993851</v>
      </c>
      <c r="H21" s="7">
        <v>43682045</v>
      </c>
      <c r="I21" s="6">
        <v>38.547057721313188</v>
      </c>
      <c r="J21" s="6">
        <v>1.0440190242924754</v>
      </c>
      <c r="K21" s="6">
        <v>1.459464661052384</v>
      </c>
      <c r="L21" s="6">
        <v>1.5301233493074786</v>
      </c>
      <c r="M21" s="6">
        <v>1.86312790529839</v>
      </c>
      <c r="N21" s="6">
        <v>3.1244726752147249</v>
      </c>
      <c r="O21" s="6">
        <v>1.4820175657984875</v>
      </c>
      <c r="P21" s="6">
        <v>3.757983171346488</v>
      </c>
      <c r="Q21" s="6">
        <v>12.781872803803026</v>
      </c>
      <c r="R21" s="6">
        <v>2.5131102493026596</v>
      </c>
      <c r="S21" s="6">
        <v>6.3842507144525857</v>
      </c>
      <c r="T21" s="7">
        <v>5176.1890869966192</v>
      </c>
      <c r="U21" s="7">
        <v>13428.233937903473</v>
      </c>
      <c r="V21" s="7">
        <v>8</v>
      </c>
      <c r="W21" s="7"/>
    </row>
    <row r="22" spans="1:23">
      <c r="A22" t="s">
        <v>389</v>
      </c>
      <c r="B22" s="3" t="s">
        <v>430</v>
      </c>
      <c r="C22" s="7">
        <v>122399861</v>
      </c>
      <c r="D22" s="6">
        <v>8.610322686559261</v>
      </c>
      <c r="E22" s="6">
        <v>49.047210110802332</v>
      </c>
      <c r="F22" s="6">
        <v>31.318822331015557</v>
      </c>
      <c r="G22" s="7">
        <v>14151.909006821597</v>
      </c>
      <c r="H22" s="7">
        <v>124324531</v>
      </c>
      <c r="I22" s="6">
        <v>47.499978922100262</v>
      </c>
      <c r="J22" s="6">
        <v>1.0492069099379915</v>
      </c>
      <c r="K22" s="6">
        <v>5.175934015789692</v>
      </c>
      <c r="L22" s="6">
        <v>3.2235422066462487</v>
      </c>
      <c r="M22" s="6">
        <v>1.28045732985713</v>
      </c>
      <c r="N22" s="6">
        <v>4.4825973322996084</v>
      </c>
      <c r="O22" s="6">
        <v>4.2946419962766633</v>
      </c>
      <c r="P22" s="6">
        <v>6.4114556844779083</v>
      </c>
      <c r="Q22" s="6">
        <v>6.5891975011753718</v>
      </c>
      <c r="R22" s="6">
        <v>4.1619943291802963</v>
      </c>
      <c r="S22" s="6">
        <v>2.2453332238993124</v>
      </c>
      <c r="T22" s="7">
        <v>6827.8559394149615</v>
      </c>
      <c r="U22" s="7">
        <v>14374.439935252631</v>
      </c>
      <c r="V22" s="7">
        <v>6</v>
      </c>
      <c r="W22" s="7"/>
    </row>
    <row r="23" spans="1:23">
      <c r="A23" t="s">
        <v>390</v>
      </c>
      <c r="B23" s="3" t="s">
        <v>431</v>
      </c>
      <c r="C23" s="7">
        <v>16513777</v>
      </c>
      <c r="D23" s="6">
        <v>12.010117370484052</v>
      </c>
      <c r="E23" s="6">
        <v>13.891855267271685</v>
      </c>
      <c r="F23" s="6">
        <v>68.149261068500564</v>
      </c>
      <c r="G23" s="7">
        <v>11120.388552188551</v>
      </c>
      <c r="H23" s="7">
        <v>17024017</v>
      </c>
      <c r="I23" s="6">
        <v>53.263413153311575</v>
      </c>
      <c r="J23" s="6">
        <v>1.3420449474410181</v>
      </c>
      <c r="K23" s="6">
        <v>3.9400795946103675</v>
      </c>
      <c r="L23" s="6">
        <v>4.2878387045783617</v>
      </c>
      <c r="M23" s="6">
        <v>2.2777585924638117</v>
      </c>
      <c r="N23" s="6">
        <v>6.5475769907889543</v>
      </c>
      <c r="O23" s="6">
        <v>2.6953633211245029</v>
      </c>
      <c r="P23" s="6">
        <v>6.6066255690416673</v>
      </c>
      <c r="Q23" s="6">
        <v>0</v>
      </c>
      <c r="R23" s="6">
        <v>6.4110244955699933</v>
      </c>
      <c r="S23" s="6">
        <v>4.1964713733544787</v>
      </c>
      <c r="T23" s="7">
        <v>6106.1094343434343</v>
      </c>
      <c r="U23" s="7">
        <v>11463.984511784513</v>
      </c>
      <c r="V23" s="7">
        <v>13</v>
      </c>
      <c r="W23" s="7"/>
    </row>
    <row r="24" spans="1:23">
      <c r="A24" t="s">
        <v>391</v>
      </c>
      <c r="B24" s="3" t="s">
        <v>432</v>
      </c>
      <c r="C24" s="7">
        <v>75441223</v>
      </c>
      <c r="D24" s="6">
        <v>11.91667319603236</v>
      </c>
      <c r="E24" s="6">
        <v>33.088189728843602</v>
      </c>
      <c r="F24" s="6">
        <v>38.334374563360406</v>
      </c>
      <c r="G24" s="7">
        <v>12169.902080980803</v>
      </c>
      <c r="H24" s="7">
        <v>82592260</v>
      </c>
      <c r="I24" s="6">
        <v>47.210248684319815</v>
      </c>
      <c r="J24" s="6">
        <v>1.2245684159750563</v>
      </c>
      <c r="K24" s="6">
        <v>3.5288750907167334</v>
      </c>
      <c r="L24" s="6">
        <v>1.8916415896598544</v>
      </c>
      <c r="M24" s="6">
        <v>1.0086282177046613</v>
      </c>
      <c r="N24" s="6">
        <v>3.3946980140754111</v>
      </c>
      <c r="O24" s="6">
        <v>2.9425054236317059</v>
      </c>
      <c r="P24" s="6">
        <v>5.8471307238717047</v>
      </c>
      <c r="Q24" s="6">
        <v>11.321720933656493</v>
      </c>
      <c r="R24" s="6">
        <v>5.7273752528384625</v>
      </c>
      <c r="S24" s="6">
        <v>2.3307268744068754E-3</v>
      </c>
      <c r="T24" s="7">
        <v>6290.0486110663014</v>
      </c>
      <c r="U24" s="7">
        <v>13323.481206646233</v>
      </c>
      <c r="V24" s="7">
        <v>9</v>
      </c>
      <c r="W24" s="7"/>
    </row>
    <row r="25" spans="1:23">
      <c r="A25" t="s">
        <v>392</v>
      </c>
      <c r="B25" s="3" t="s">
        <v>433</v>
      </c>
      <c r="C25" s="7">
        <v>17243297</v>
      </c>
      <c r="D25" s="6">
        <v>7.1312000251460033</v>
      </c>
      <c r="E25" s="6">
        <v>37.199254875677198</v>
      </c>
      <c r="F25" s="6">
        <v>55.633507907449484</v>
      </c>
      <c r="G25" s="7">
        <v>10233.410682492582</v>
      </c>
      <c r="H25" s="7">
        <v>18734416</v>
      </c>
      <c r="I25" s="6">
        <v>52.91825573852956</v>
      </c>
      <c r="J25" s="6">
        <v>1.7711961237542713</v>
      </c>
      <c r="K25" s="6">
        <v>4.1589789615005879</v>
      </c>
      <c r="L25" s="6">
        <v>2.4834503514814661</v>
      </c>
      <c r="M25" s="6">
        <v>3.2726683340436131</v>
      </c>
      <c r="N25" s="6">
        <v>6.7162248879281847</v>
      </c>
      <c r="O25" s="6">
        <v>3.8925241117737541</v>
      </c>
      <c r="P25" s="6">
        <v>7.7420908129722328</v>
      </c>
      <c r="Q25" s="6">
        <v>10.26155152100818</v>
      </c>
      <c r="R25" s="6">
        <v>4.4990047728202471</v>
      </c>
      <c r="S25" s="6">
        <v>7.0824785784622271E-2</v>
      </c>
      <c r="T25" s="7">
        <v>5883.6357091988129</v>
      </c>
      <c r="U25" s="7">
        <v>11118.347774480711</v>
      </c>
      <c r="V25" s="7">
        <v>16</v>
      </c>
      <c r="W25" s="7"/>
    </row>
    <row r="26" spans="1:23">
      <c r="A26" t="s">
        <v>393</v>
      </c>
      <c r="B26" s="3" t="s">
        <v>434</v>
      </c>
      <c r="C26" s="7">
        <v>43443165</v>
      </c>
      <c r="D26" s="6">
        <v>9.4169151810186946</v>
      </c>
      <c r="E26" s="6">
        <v>36.755712895227596</v>
      </c>
      <c r="F26" s="6">
        <v>29.297381993231848</v>
      </c>
      <c r="G26" s="7">
        <v>14847.288106630212</v>
      </c>
      <c r="H26" s="7">
        <v>45312226</v>
      </c>
      <c r="I26" s="6">
        <v>40.136528362124608</v>
      </c>
      <c r="J26" s="6">
        <v>0.69830564051300414</v>
      </c>
      <c r="K26" s="6">
        <v>3.3334057346906776</v>
      </c>
      <c r="L26" s="6">
        <v>4.0976918238358007</v>
      </c>
      <c r="M26" s="6">
        <v>1.0661359695725388</v>
      </c>
      <c r="N26" s="6">
        <v>3.9555190248212484</v>
      </c>
      <c r="O26" s="6">
        <v>0.86820411338873527</v>
      </c>
      <c r="P26" s="6">
        <v>5.5556657269497194</v>
      </c>
      <c r="Q26" s="6">
        <v>4.5733913403415674</v>
      </c>
      <c r="R26" s="6">
        <v>4.1131968003514112</v>
      </c>
      <c r="S26" s="6">
        <v>5.6297543184040437</v>
      </c>
      <c r="T26" s="7">
        <v>6215.5688448393712</v>
      </c>
      <c r="U26" s="7">
        <v>15486.064935064935</v>
      </c>
      <c r="V26" s="7">
        <v>3</v>
      </c>
      <c r="W26" s="7"/>
    </row>
    <row r="27" spans="1:23">
      <c r="A27" t="s">
        <v>394</v>
      </c>
      <c r="B27" s="3" t="s">
        <v>435</v>
      </c>
      <c r="C27" s="7">
        <v>15008128</v>
      </c>
      <c r="D27" s="6">
        <v>5.8001037837630376</v>
      </c>
      <c r="E27" s="6">
        <v>22.846833395877219</v>
      </c>
      <c r="F27" s="6">
        <v>63.323713657026381</v>
      </c>
      <c r="G27" s="7">
        <v>10407.85575589459</v>
      </c>
      <c r="H27" s="7">
        <v>15056665</v>
      </c>
      <c r="I27" s="6">
        <v>55.123725008160839</v>
      </c>
      <c r="J27" s="6">
        <v>1.4149824678971075</v>
      </c>
      <c r="K27" s="6">
        <v>0.90788066281610158</v>
      </c>
      <c r="L27" s="6">
        <v>5.5787796301505015</v>
      </c>
      <c r="M27" s="6">
        <v>1.3517430320725075</v>
      </c>
      <c r="N27" s="6">
        <v>6.2304050066864081</v>
      </c>
      <c r="O27" s="6">
        <v>0.29069903594189023</v>
      </c>
      <c r="P27" s="6">
        <v>9.5955516045551921</v>
      </c>
      <c r="Q27" s="6">
        <v>0.35537949472874641</v>
      </c>
      <c r="R27" s="6">
        <v>4.0267779750695123</v>
      </c>
      <c r="S27" s="6">
        <v>4.3093873045591442</v>
      </c>
      <c r="T27" s="7">
        <v>5755.7521567267686</v>
      </c>
      <c r="U27" s="7">
        <v>10441.515256588073</v>
      </c>
      <c r="V27" s="7">
        <v>18</v>
      </c>
      <c r="W27" s="7"/>
    </row>
    <row r="28" spans="1:23">
      <c r="A28" t="s">
        <v>395</v>
      </c>
      <c r="B28" s="3" t="s">
        <v>436</v>
      </c>
      <c r="C28" s="7">
        <v>88065396</v>
      </c>
      <c r="D28" s="6">
        <v>13.009316394830043</v>
      </c>
      <c r="E28" s="6">
        <v>41.176379880242628</v>
      </c>
      <c r="F28" s="6">
        <v>39.303428556660322</v>
      </c>
      <c r="G28" s="7">
        <v>10952.045268001493</v>
      </c>
      <c r="H28" s="7">
        <v>96838004</v>
      </c>
      <c r="I28" s="6">
        <v>49.786590799620363</v>
      </c>
      <c r="J28" s="6">
        <v>0.97038607900261975</v>
      </c>
      <c r="K28" s="6">
        <v>3.6970610526007945</v>
      </c>
      <c r="L28" s="6">
        <v>3.4711198095326292</v>
      </c>
      <c r="M28" s="6">
        <v>1.157083245953727</v>
      </c>
      <c r="N28" s="6">
        <v>4.9462280531928347</v>
      </c>
      <c r="O28" s="6">
        <v>2.9759042844377506</v>
      </c>
      <c r="P28" s="6">
        <v>6.8490542824488614</v>
      </c>
      <c r="Q28" s="6">
        <v>7.2872475459118302</v>
      </c>
      <c r="R28" s="6">
        <v>5.4711763575796137</v>
      </c>
      <c r="S28" s="6">
        <v>5.8711453821373683</v>
      </c>
      <c r="T28" s="7">
        <v>5995.8140517348584</v>
      </c>
      <c r="U28" s="7">
        <v>12043.029971396592</v>
      </c>
      <c r="V28" s="7">
        <v>11</v>
      </c>
      <c r="W28" s="7"/>
    </row>
    <row r="29" spans="1:23">
      <c r="A29" t="s">
        <v>396</v>
      </c>
      <c r="B29" s="3" t="s">
        <v>437</v>
      </c>
      <c r="C29" s="7">
        <v>26614616</v>
      </c>
      <c r="D29" s="6">
        <v>11.486692124357534</v>
      </c>
      <c r="E29" s="6">
        <v>32.376416777908801</v>
      </c>
      <c r="F29" s="6">
        <v>50.91401281160698</v>
      </c>
      <c r="G29" s="7">
        <v>10416.679452054794</v>
      </c>
      <c r="H29" s="7">
        <v>26405457</v>
      </c>
      <c r="I29" s="6">
        <v>56.213620729987746</v>
      </c>
      <c r="J29" s="6">
        <v>1.7184085850133177</v>
      </c>
      <c r="K29" s="6">
        <v>2.7177568636664766</v>
      </c>
      <c r="L29" s="6">
        <v>5.5244116396091911</v>
      </c>
      <c r="M29" s="6">
        <v>1.5055823498907821</v>
      </c>
      <c r="N29" s="6">
        <v>4.4088785132558019</v>
      </c>
      <c r="O29" s="6">
        <v>2.7687896104203009</v>
      </c>
      <c r="P29" s="6">
        <v>6.6032062236226405</v>
      </c>
      <c r="Q29" s="6">
        <v>5.6126591560221817</v>
      </c>
      <c r="R29" s="6">
        <v>5.8274747526619217</v>
      </c>
      <c r="S29" s="6">
        <v>0</v>
      </c>
      <c r="T29" s="7">
        <v>5809.5747358121325</v>
      </c>
      <c r="U29" s="7">
        <v>10334.816829745598</v>
      </c>
      <c r="V29" s="7">
        <v>20</v>
      </c>
      <c r="W29" s="7"/>
    </row>
    <row r="30" spans="1:23">
      <c r="A30" t="s">
        <v>160</v>
      </c>
      <c r="C30" s="7">
        <v>20533741135</v>
      </c>
      <c r="D30" s="6">
        <v>9.1965138869955858</v>
      </c>
      <c r="E30" s="6">
        <v>41.641997640777213</v>
      </c>
      <c r="F30" s="6">
        <v>41.134704925264948</v>
      </c>
      <c r="G30" s="7">
        <v>11825.358171659325</v>
      </c>
      <c r="H30" s="7">
        <v>21252441447</v>
      </c>
      <c r="I30" s="6">
        <v>51.047350784073942</v>
      </c>
      <c r="J30" s="6">
        <v>1.1671651960956935</v>
      </c>
      <c r="K30" s="6">
        <v>4.5483766457639225</v>
      </c>
      <c r="L30" s="6">
        <v>2.7975148424367284</v>
      </c>
      <c r="M30" s="6">
        <v>0.9767306435247326</v>
      </c>
      <c r="N30" s="6">
        <v>4.7906478278697682</v>
      </c>
      <c r="O30" s="6">
        <v>4.1947118083971553</v>
      </c>
      <c r="P30" s="6">
        <v>6.0830616230329255</v>
      </c>
      <c r="Q30" s="6">
        <v>7.9976520307031826</v>
      </c>
      <c r="R30" s="6">
        <v>4.5032286602304525</v>
      </c>
      <c r="S30" s="6">
        <v>3.9635088018506486</v>
      </c>
      <c r="T30" s="7">
        <v>6247.8163848006516</v>
      </c>
      <c r="U30" s="7">
        <v>12239.256864138548</v>
      </c>
      <c r="V30" s="7"/>
      <c r="W30" s="7"/>
    </row>
  </sheetData>
  <mergeCells count="8">
    <mergeCell ref="H7:H8"/>
    <mergeCell ref="H6:V6"/>
    <mergeCell ref="I7:S7"/>
    <mergeCell ref="T7:V7"/>
    <mergeCell ref="C6:G6"/>
    <mergeCell ref="C7:C8"/>
    <mergeCell ref="D7:F7"/>
    <mergeCell ref="G7:G8"/>
  </mergeCells>
  <pageMargins left="0.75" right="0.75" top="1" bottom="1" header="0.5" footer="0.5"/>
  <pageSetup paperSize="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94"/>
  <sheetViews>
    <sheetView tabSelected="1" workbookViewId="0">
      <pane xSplit="1" ySplit="8" topLeftCell="B153" activePane="bottomRight" state="frozen"/>
      <selection pane="topRight" activeCell="B1" sqref="B1"/>
      <selection pane="bottomLeft" activeCell="A9" sqref="A9"/>
      <selection pane="bottomRight" activeCell="A168" sqref="A168"/>
    </sheetView>
  </sheetViews>
  <sheetFormatPr defaultColWidth="11" defaultRowHeight="15.75"/>
  <cols>
    <col min="1" max="1" width="17.375" customWidth="1"/>
    <col min="2" max="2" width="19.625" customWidth="1"/>
    <col min="3" max="3" width="13.875" bestFit="1" customWidth="1"/>
    <col min="4" max="4" width="11.625" customWidth="1"/>
    <col min="5" max="5" width="13.875" bestFit="1" customWidth="1"/>
    <col min="6" max="6" width="13.125" customWidth="1"/>
    <col min="7" max="7" width="18.125" customWidth="1"/>
    <col min="8" max="8" width="15" bestFit="1" customWidth="1"/>
    <col min="9" max="14" width="15.125" bestFit="1" customWidth="1"/>
    <col min="15" max="15" width="21.625" customWidth="1"/>
    <col min="16" max="16" width="16.625" bestFit="1" customWidth="1"/>
    <col min="17" max="18" width="15.125" bestFit="1" customWidth="1"/>
    <col min="21" max="21" width="10.875" style="2"/>
  </cols>
  <sheetData>
    <row r="1" spans="1:23">
      <c r="A1" s="4" t="s">
        <v>0</v>
      </c>
    </row>
    <row r="2" spans="1:23">
      <c r="A2" s="5" t="s">
        <v>685</v>
      </c>
    </row>
    <row r="3" spans="1:23">
      <c r="H3" s="2"/>
      <c r="I3" s="2"/>
      <c r="J3" s="2"/>
      <c r="K3" s="9"/>
      <c r="L3" s="2"/>
      <c r="M3" s="2"/>
      <c r="N3" s="2"/>
      <c r="O3" s="2"/>
      <c r="P3" s="2"/>
      <c r="Q3" s="9"/>
      <c r="R3" s="9"/>
      <c r="S3" s="9"/>
    </row>
    <row r="5" spans="1:23">
      <c r="B5" s="56"/>
      <c r="C5" s="56"/>
      <c r="D5" s="56"/>
      <c r="E5" s="56"/>
      <c r="F5" s="56"/>
      <c r="G5" s="56"/>
      <c r="H5" s="56"/>
      <c r="I5" s="56"/>
      <c r="J5" s="56"/>
      <c r="K5" s="56"/>
      <c r="L5" s="56"/>
      <c r="M5" s="56"/>
      <c r="N5" s="56"/>
      <c r="O5" s="56"/>
      <c r="P5" s="56"/>
      <c r="Q5" s="56"/>
      <c r="R5" s="56"/>
      <c r="S5" s="56"/>
      <c r="T5" s="56"/>
      <c r="U5" s="56"/>
    </row>
    <row r="6" spans="1:23" s="8" customFormat="1">
      <c r="B6" s="56" t="s">
        <v>175</v>
      </c>
      <c r="C6" s="56"/>
      <c r="D6" s="56"/>
      <c r="E6" s="56"/>
      <c r="F6" s="56"/>
      <c r="G6" s="56" t="s">
        <v>176</v>
      </c>
      <c r="H6" s="56"/>
      <c r="I6" s="56"/>
      <c r="J6" s="56"/>
      <c r="K6" s="56"/>
      <c r="L6" s="56"/>
      <c r="M6" s="56"/>
      <c r="N6" s="56"/>
      <c r="O6" s="56"/>
      <c r="P6" s="56"/>
      <c r="Q6" s="56"/>
      <c r="R6" s="56"/>
      <c r="S6" s="56"/>
      <c r="T6" s="56"/>
      <c r="U6" s="56"/>
    </row>
    <row r="7" spans="1:23" ht="15" customHeight="1">
      <c r="B7" s="56" t="s">
        <v>161</v>
      </c>
      <c r="C7" s="56" t="s">
        <v>174</v>
      </c>
      <c r="D7" s="56"/>
      <c r="E7" s="56"/>
      <c r="F7" s="57" t="s">
        <v>165</v>
      </c>
      <c r="G7" s="56" t="s">
        <v>161</v>
      </c>
      <c r="H7" s="56" t="s">
        <v>174</v>
      </c>
      <c r="I7" s="56"/>
      <c r="J7" s="56"/>
      <c r="K7" s="56"/>
      <c r="L7" s="56"/>
      <c r="M7" s="56"/>
      <c r="N7" s="56"/>
      <c r="O7" s="56"/>
      <c r="P7" s="56"/>
      <c r="Q7" s="56"/>
      <c r="R7" s="56"/>
      <c r="S7" s="56" t="s">
        <v>177</v>
      </c>
      <c r="T7" s="56"/>
      <c r="U7" s="56"/>
    </row>
    <row r="8" spans="1:23" ht="45" customHeight="1">
      <c r="B8" s="56"/>
      <c r="C8" t="s">
        <v>162</v>
      </c>
      <c r="D8" t="s">
        <v>163</v>
      </c>
      <c r="E8" t="s">
        <v>164</v>
      </c>
      <c r="F8" s="57"/>
      <c r="G8" s="56"/>
      <c r="H8" t="s">
        <v>166</v>
      </c>
      <c r="I8" s="9" t="s">
        <v>397</v>
      </c>
      <c r="J8" s="9" t="s">
        <v>398</v>
      </c>
      <c r="K8" t="s">
        <v>167</v>
      </c>
      <c r="L8" t="s">
        <v>168</v>
      </c>
      <c r="M8" t="s">
        <v>169</v>
      </c>
      <c r="N8" t="s">
        <v>170</v>
      </c>
      <c r="O8" t="s">
        <v>171</v>
      </c>
      <c r="P8" s="9" t="s">
        <v>443</v>
      </c>
      <c r="Q8" s="9" t="s">
        <v>445</v>
      </c>
      <c r="R8" s="9" t="s">
        <v>444</v>
      </c>
      <c r="S8" t="s">
        <v>166</v>
      </c>
      <c r="T8" t="s">
        <v>172</v>
      </c>
      <c r="U8" s="2" t="s">
        <v>173</v>
      </c>
      <c r="W8" s="9"/>
    </row>
    <row r="9" spans="1:23">
      <c r="A9" t="s">
        <v>1</v>
      </c>
      <c r="B9" s="14">
        <f>rev_exp_worksheet!J9</f>
        <v>46728133</v>
      </c>
      <c r="C9" s="25">
        <f>rev_exp_worksheet!K9/$B9*100</f>
        <v>8.4750935801351197</v>
      </c>
      <c r="D9" s="25">
        <f>rev_exp_worksheet!L9/$B9*100</f>
        <v>36.805384456511455</v>
      </c>
      <c r="E9" s="25">
        <f>rev_exp_worksheet!M9/$B9*100</f>
        <v>38.056707722519107</v>
      </c>
      <c r="F9" s="24">
        <f>B9/rev_exp_worksheet!N9</f>
        <v>12784.714911080711</v>
      </c>
      <c r="G9" s="14">
        <f>rev_exp_worksheet!Q9</f>
        <v>49092239</v>
      </c>
      <c r="H9" s="25">
        <f>rev_exp_worksheet!R9/$G9*100</f>
        <v>48.923422620834216</v>
      </c>
      <c r="I9" s="25">
        <f>rev_exp_worksheet!S9/$G9*100</f>
        <v>1.0745101481315611</v>
      </c>
      <c r="J9" s="25">
        <f>rev_exp_worksheet!T9/$G9*100</f>
        <v>5.0349501068794194</v>
      </c>
      <c r="K9" s="25">
        <f>rev_exp_worksheet!U9/$G9*100</f>
        <v>2.1528845730584827</v>
      </c>
      <c r="L9" s="25">
        <f>rev_exp_worksheet!V9/$G9*100</f>
        <v>1.1439520206035012</v>
      </c>
      <c r="M9" s="25">
        <f>rev_exp_worksheet!W9/$G9*100</f>
        <v>3.3027115345054847</v>
      </c>
      <c r="N9" s="25">
        <f>rev_exp_worksheet!X9/$G9*100</f>
        <v>4.3080527657334997</v>
      </c>
      <c r="O9" s="25">
        <f>rev_exp_worksheet!Y9/$G9*100</f>
        <v>5.0074151028230753</v>
      </c>
      <c r="P9" s="25">
        <f>rev_exp_worksheet!Z9/$G9*100</f>
        <v>6.0019250497008301</v>
      </c>
      <c r="Q9" s="25">
        <f>rev_exp_worksheet!AA9/$G9*100</f>
        <v>4.2004932999694722</v>
      </c>
      <c r="R9" s="25">
        <f>rev_exp_worksheet!AB9/$G9*100</f>
        <v>0</v>
      </c>
      <c r="S9" s="14">
        <f>rev_exp_worksheet!R9/rev_exp_worksheet!N9</f>
        <v>6571.1637647058824</v>
      </c>
      <c r="T9" s="14">
        <f>G9/rev_exp_worksheet!N9</f>
        <v>13431.529138166894</v>
      </c>
      <c r="U9" s="1">
        <f>_xlfn.RANK.EQ(T9,T$9:T$167)</f>
        <v>39</v>
      </c>
    </row>
    <row r="10" spans="1:23">
      <c r="A10" t="s">
        <v>2</v>
      </c>
      <c r="B10" s="14">
        <f>rev_exp_worksheet!J10</f>
        <v>22619175</v>
      </c>
      <c r="C10" s="25">
        <f>rev_exp_worksheet!K10/$B10*100</f>
        <v>11.024283600087093</v>
      </c>
      <c r="D10" s="25">
        <f>rev_exp_worksheet!L10/$B10*100</f>
        <v>15.824993617141208</v>
      </c>
      <c r="E10" s="25">
        <f>rev_exp_worksheet!M10/$B10*100</f>
        <v>54.388950967486657</v>
      </c>
      <c r="F10" s="24">
        <f>B10/rev_exp_worksheet!N10</f>
        <v>13479.842073897496</v>
      </c>
      <c r="G10" s="14">
        <f>rev_exp_worksheet!Q10</f>
        <v>23239990</v>
      </c>
      <c r="H10" s="25">
        <f>rev_exp_worksheet!R10/$G10*100</f>
        <v>49.579628132370104</v>
      </c>
      <c r="I10" s="25">
        <f>rev_exp_worksheet!S10/$G10*100</f>
        <v>1.4582386653350539</v>
      </c>
      <c r="J10" s="25">
        <f>rev_exp_worksheet!T10/$G10*100</f>
        <v>2.5147353763921587</v>
      </c>
      <c r="K10" s="25">
        <f>rev_exp_worksheet!U10/$G10*100</f>
        <v>1.660201015577029</v>
      </c>
      <c r="L10" s="25">
        <f>rev_exp_worksheet!V10/$G10*100</f>
        <v>2.073260315516487</v>
      </c>
      <c r="M10" s="25">
        <f>rev_exp_worksheet!W10/$G10*100</f>
        <v>4.4389760064440651</v>
      </c>
      <c r="N10" s="25">
        <f>rev_exp_worksheet!X10/$G10*100</f>
        <v>4.3000228915761145</v>
      </c>
      <c r="O10" s="25">
        <f>rev_exp_worksheet!Y10/$G10*100</f>
        <v>5.7758031737535172</v>
      </c>
      <c r="P10" s="25">
        <f>rev_exp_worksheet!Z10/$G10*100</f>
        <v>1.6509417172726839</v>
      </c>
      <c r="Q10" s="25">
        <f>rev_exp_worksheet!AA10/$G10*100</f>
        <v>5.3835456469645635</v>
      </c>
      <c r="R10" s="25">
        <f>rev_exp_worksheet!AB10/$G10*100</f>
        <v>1.8078751324763911</v>
      </c>
      <c r="S10" s="14">
        <f>rev_exp_worksheet!R10/rev_exp_worksheet!N10</f>
        <v>6866.686901072705</v>
      </c>
      <c r="T10" s="14">
        <f>G10/rev_exp_worksheet!N10</f>
        <v>13849.815256257449</v>
      </c>
      <c r="U10" s="1">
        <f t="shared" ref="U10:U73" si="0">_xlfn.RANK.EQ(T10,T$9:T$167)</f>
        <v>34</v>
      </c>
    </row>
    <row r="11" spans="1:23">
      <c r="A11" t="s">
        <v>3</v>
      </c>
      <c r="B11" s="14">
        <f>rev_exp_worksheet!J11</f>
        <v>25445948</v>
      </c>
      <c r="C11" s="25">
        <f>rev_exp_worksheet!K11/$B11*100</f>
        <v>9.4707770368783279</v>
      </c>
      <c r="D11" s="25">
        <f>rev_exp_worksheet!L11/$B11*100</f>
        <v>22.489627818150066</v>
      </c>
      <c r="E11" s="25">
        <f>rev_exp_worksheet!M11/$B11*100</f>
        <v>57.266972328953905</v>
      </c>
      <c r="F11" s="24">
        <f>B11/rev_exp_worksheet!N11</f>
        <v>12099.832620066572</v>
      </c>
      <c r="G11" s="14">
        <f>rev_exp_worksheet!Q11</f>
        <v>32396675</v>
      </c>
      <c r="H11" s="25">
        <f>rev_exp_worksheet!R11/$G11*100</f>
        <v>41.929049570673534</v>
      </c>
      <c r="I11" s="25">
        <f>rev_exp_worksheet!S11/$G11*100</f>
        <v>1.3114140880198353</v>
      </c>
      <c r="J11" s="25">
        <f>rev_exp_worksheet!T11/$G11*100</f>
        <v>2.2017067183592145</v>
      </c>
      <c r="K11" s="25">
        <f>rev_exp_worksheet!U11/$G11*100</f>
        <v>3.9137745154402421</v>
      </c>
      <c r="L11" s="25">
        <f>rev_exp_worksheet!V11/$G11*100</f>
        <v>1.1062485887826452</v>
      </c>
      <c r="M11" s="25">
        <f>rev_exp_worksheet!W11/$G11*100</f>
        <v>3.7681743573993316</v>
      </c>
      <c r="N11" s="25">
        <f>rev_exp_worksheet!X11/$G11*100</f>
        <v>2.7709378508751286</v>
      </c>
      <c r="O11" s="25">
        <f>rev_exp_worksheet!Y11/$G11*100</f>
        <v>5.4071549935294279</v>
      </c>
      <c r="P11" s="25">
        <f>rev_exp_worksheet!Z11/$G11*100</f>
        <v>23.90328482784113</v>
      </c>
      <c r="Q11" s="25">
        <f>rev_exp_worksheet!AA11/$G11*100</f>
        <v>3.8637829345141128</v>
      </c>
      <c r="R11" s="25">
        <f>rev_exp_worksheet!AB11/$G11*100</f>
        <v>1.0893478728912767</v>
      </c>
      <c r="S11" s="14">
        <f>rev_exp_worksheet!R11/rev_exp_worksheet!N11</f>
        <v>6459.1621112696148</v>
      </c>
      <c r="T11" s="14">
        <f>G11/rev_exp_worksheet!N11</f>
        <v>15404.98097955302</v>
      </c>
      <c r="U11" s="1">
        <f t="shared" si="0"/>
        <v>20</v>
      </c>
    </row>
    <row r="12" spans="1:23">
      <c r="A12" t="s">
        <v>4</v>
      </c>
      <c r="B12" s="14">
        <f>rev_exp_worksheet!J12</f>
        <v>7526112</v>
      </c>
      <c r="C12" s="25">
        <f>rev_exp_worksheet!K12/$B12*100</f>
        <v>9.0768646546849165</v>
      </c>
      <c r="D12" s="25">
        <f>rev_exp_worksheet!L12/$B12*100</f>
        <v>36.034316257850001</v>
      </c>
      <c r="E12" s="25">
        <f>rev_exp_worksheet!M12/$B12*100</f>
        <v>27.127752018572139</v>
      </c>
      <c r="F12" s="24">
        <f>B12/rev_exp_worksheet!N12</f>
        <v>21689.083573487031</v>
      </c>
      <c r="G12" s="14">
        <f>rev_exp_worksheet!Q12</f>
        <v>5257302</v>
      </c>
      <c r="H12" s="25">
        <f>rev_exp_worksheet!R12/$G12*100</f>
        <v>28.512129986065098</v>
      </c>
      <c r="I12" s="25">
        <f>rev_exp_worksheet!S12/$G12*100</f>
        <v>0.1216106664597164</v>
      </c>
      <c r="J12" s="25">
        <f>rev_exp_worksheet!T12/$G12*100</f>
        <v>1.2464066169301287</v>
      </c>
      <c r="K12" s="25">
        <f>rev_exp_worksheet!U12/$G12*100</f>
        <v>0.98056702848723554</v>
      </c>
      <c r="L12" s="25">
        <f>rev_exp_worksheet!V12/$G12*100</f>
        <v>5.356988242258101</v>
      </c>
      <c r="M12" s="25">
        <f>rev_exp_worksheet!W12/$G12*100</f>
        <v>5.3098543701693384</v>
      </c>
      <c r="N12" s="25">
        <f>rev_exp_worksheet!X12/$G12*100</f>
        <v>4.2445984651442883</v>
      </c>
      <c r="O12" s="25">
        <f>rev_exp_worksheet!Y12/$G12*100</f>
        <v>6.0578056957732311</v>
      </c>
      <c r="P12" s="25">
        <f>rev_exp_worksheet!Z12/$G12*100</f>
        <v>0</v>
      </c>
      <c r="Q12" s="25">
        <f>rev_exp_worksheet!AA12/$G12*100</f>
        <v>4.3153764040947236</v>
      </c>
      <c r="R12" s="25">
        <f>rev_exp_worksheet!AB12/$G12*100</f>
        <v>1.6626558641675899</v>
      </c>
      <c r="S12" s="14">
        <f>rev_exp_worksheet!R12/rev_exp_worksheet!N12</f>
        <v>4319.7947550432282</v>
      </c>
      <c r="T12" s="14">
        <f>G12/rev_exp_worksheet!N12</f>
        <v>15150.726224783863</v>
      </c>
      <c r="U12" s="1">
        <f t="shared" si="0"/>
        <v>24</v>
      </c>
    </row>
    <row r="13" spans="1:23">
      <c r="A13" t="s">
        <v>5</v>
      </c>
      <c r="B13" s="14">
        <f>rev_exp_worksheet!J13</f>
        <v>66317618</v>
      </c>
      <c r="C13" s="25">
        <f>rev_exp_worksheet!K13/$B13*100</f>
        <v>13.78067589822059</v>
      </c>
      <c r="D13" s="25">
        <f>rev_exp_worksheet!L13/$B13*100</f>
        <v>39.014926621761354</v>
      </c>
      <c r="E13" s="25">
        <f>rev_exp_worksheet!M13/$B13*100</f>
        <v>37.272035313451696</v>
      </c>
      <c r="F13" s="24">
        <f>B13/rev_exp_worksheet!N13</f>
        <v>12130.53191878544</v>
      </c>
      <c r="G13" s="14">
        <f>rev_exp_worksheet!Q13</f>
        <v>67298476</v>
      </c>
      <c r="H13" s="25">
        <f>rev_exp_worksheet!R13/$G13*100</f>
        <v>49.584270630437452</v>
      </c>
      <c r="I13" s="25">
        <f>rev_exp_worksheet!S13/$G13*100</f>
        <v>1.2294567116200372</v>
      </c>
      <c r="J13" s="25">
        <f>rev_exp_worksheet!T13/$G13*100</f>
        <v>2.9608147738739286</v>
      </c>
      <c r="K13" s="25">
        <f>rev_exp_worksheet!U13/$G13*100</f>
        <v>2.6961501624494439</v>
      </c>
      <c r="L13" s="25">
        <f>rev_exp_worksheet!V13/$G13*100</f>
        <v>1.4569182963370524</v>
      </c>
      <c r="M13" s="25">
        <f>rev_exp_worksheet!W13/$G13*100</f>
        <v>4.3562924812740187</v>
      </c>
      <c r="N13" s="25">
        <f>rev_exp_worksheet!X13/$G13*100</f>
        <v>4.883872273719839</v>
      </c>
      <c r="O13" s="25">
        <f>rev_exp_worksheet!Y13/$G13*100</f>
        <v>5.8776815094594417</v>
      </c>
      <c r="P13" s="25">
        <f>rev_exp_worksheet!Z13/$G13*100</f>
        <v>0</v>
      </c>
      <c r="Q13" s="25">
        <f>rev_exp_worksheet!AA13/$G13*100</f>
        <v>6.2209914827788966</v>
      </c>
      <c r="R13" s="25">
        <f>rev_exp_worksheet!AB13/$G13*100</f>
        <v>8.8932177305174047</v>
      </c>
      <c r="S13" s="14">
        <f>rev_exp_worksheet!R13/rev_exp_worksheet!N13</f>
        <v>6103.7970495701484</v>
      </c>
      <c r="T13" s="14">
        <f>G13/rev_exp_worksheet!N13</f>
        <v>12309.946222791294</v>
      </c>
      <c r="U13" s="1">
        <f t="shared" si="0"/>
        <v>70</v>
      </c>
    </row>
    <row r="14" spans="1:23">
      <c r="A14" t="s">
        <v>6</v>
      </c>
      <c r="B14" s="14">
        <f>rev_exp_worksheet!J14</f>
        <v>39111215</v>
      </c>
      <c r="C14" s="25">
        <f>rev_exp_worksheet!K14/$B14*100</f>
        <v>6.8019390346221664</v>
      </c>
      <c r="D14" s="25">
        <f>rev_exp_worksheet!L14/$B14*100</f>
        <v>31.469618113372338</v>
      </c>
      <c r="E14" s="25">
        <f>rev_exp_worksheet!M14/$B14*100</f>
        <v>42.252586630203126</v>
      </c>
      <c r="F14" s="24">
        <f>B14/rev_exp_worksheet!N14</f>
        <v>13689.609730486525</v>
      </c>
      <c r="G14" s="14">
        <f>rev_exp_worksheet!Q14</f>
        <v>40102669</v>
      </c>
      <c r="H14" s="25">
        <f>rev_exp_worksheet!R14/$G14*100</f>
        <v>45.579730740614799</v>
      </c>
      <c r="I14" s="25">
        <f>rev_exp_worksheet!S14/$G14*100</f>
        <v>1.2786422020938306</v>
      </c>
      <c r="J14" s="25">
        <f>rev_exp_worksheet!T14/$G14*100</f>
        <v>2.4450731446328424</v>
      </c>
      <c r="K14" s="25">
        <f>rev_exp_worksheet!U14/$G14*100</f>
        <v>1.492195669071303</v>
      </c>
      <c r="L14" s="25">
        <f>rev_exp_worksheet!V14/$G14*100</f>
        <v>1.1108824951276934</v>
      </c>
      <c r="M14" s="25">
        <f>rev_exp_worksheet!W14/$G14*100</f>
        <v>4.860310120505944</v>
      </c>
      <c r="N14" s="25">
        <f>rev_exp_worksheet!X14/$G14*100</f>
        <v>5.0528495996114371</v>
      </c>
      <c r="O14" s="25">
        <f>rev_exp_worksheet!Y14/$G14*100</f>
        <v>4.9222391158054846</v>
      </c>
      <c r="P14" s="25">
        <f>rev_exp_worksheet!Z14/$G14*100</f>
        <v>3.0155187426552583</v>
      </c>
      <c r="Q14" s="25">
        <f>rev_exp_worksheet!AA14/$G14*100</f>
        <v>4.1342191214255584</v>
      </c>
      <c r="R14" s="25">
        <f>rev_exp_worksheet!AB14/$G14*100</f>
        <v>5.7306659564229996</v>
      </c>
      <c r="S14" s="14">
        <f>rev_exp_worksheet!R14/rev_exp_worksheet!N14</f>
        <v>6397.8608855442772</v>
      </c>
      <c r="T14" s="14">
        <f>G14/rev_exp_worksheet!N14</f>
        <v>14036.635981799091</v>
      </c>
      <c r="U14" s="1">
        <f t="shared" si="0"/>
        <v>31</v>
      </c>
    </row>
    <row r="15" spans="1:23">
      <c r="A15" t="s">
        <v>7</v>
      </c>
      <c r="B15" s="14">
        <f>rev_exp_worksheet!J15</f>
        <v>141277668</v>
      </c>
      <c r="C15" s="25">
        <f>rev_exp_worksheet!K15/$B15*100</f>
        <v>7.8366999942269713</v>
      </c>
      <c r="D15" s="25">
        <f>rev_exp_worksheet!L15/$B15*100</f>
        <v>31.323455169149593</v>
      </c>
      <c r="E15" s="25">
        <f>rev_exp_worksheet!M15/$B15*100</f>
        <v>53.501169767326559</v>
      </c>
      <c r="F15" s="24">
        <f>B15/rev_exp_worksheet!N15</f>
        <v>10517.991959499703</v>
      </c>
      <c r="G15" s="14">
        <f>rev_exp_worksheet!Q15</f>
        <v>149891006</v>
      </c>
      <c r="H15" s="25">
        <f>rev_exp_worksheet!R15/$G15*100</f>
        <v>52.77667483264473</v>
      </c>
      <c r="I15" s="25">
        <f>rev_exp_worksheet!S15/$G15*100</f>
        <v>0.90232479992828929</v>
      </c>
      <c r="J15" s="25">
        <f>rev_exp_worksheet!T15/$G15*100</f>
        <v>3.0260013799627181</v>
      </c>
      <c r="K15" s="25">
        <f>rev_exp_worksheet!U15/$G15*100</f>
        <v>2.4657863461133886</v>
      </c>
      <c r="L15" s="25">
        <f>rev_exp_worksheet!V15/$G15*100</f>
        <v>0.79633042825798372</v>
      </c>
      <c r="M15" s="25">
        <f>rev_exp_worksheet!W15/$G15*100</f>
        <v>4.4166004529984937</v>
      </c>
      <c r="N15" s="25">
        <f>rev_exp_worksheet!X15/$G15*100</f>
        <v>5.7905281121403638</v>
      </c>
      <c r="O15" s="25">
        <f>rev_exp_worksheet!Y15/$G15*100</f>
        <v>4.7513594044461884</v>
      </c>
      <c r="P15" s="25">
        <f>rev_exp_worksheet!Z15/$G15*100</f>
        <v>6.8760170973834152</v>
      </c>
      <c r="Q15" s="25">
        <f>rev_exp_worksheet!AA15/$G15*100</f>
        <v>4.6329007492284093</v>
      </c>
      <c r="R15" s="25">
        <f>rev_exp_worksheet!AB15/$G15*100</f>
        <v>4.9591739413637672</v>
      </c>
      <c r="S15" s="14">
        <f>rev_exp_worksheet!R15/rev_exp_worksheet!N15</f>
        <v>5889.4795145920198</v>
      </c>
      <c r="T15" s="14">
        <f>G15/rev_exp_worksheet!N15</f>
        <v>11159.247022036927</v>
      </c>
      <c r="U15" s="1">
        <f t="shared" si="0"/>
        <v>107</v>
      </c>
    </row>
    <row r="16" spans="1:23">
      <c r="A16" t="s">
        <v>8</v>
      </c>
      <c r="B16" s="14">
        <f>rev_exp_worksheet!J16</f>
        <v>162931519</v>
      </c>
      <c r="C16" s="25">
        <f>rev_exp_worksheet!K16/$B16*100</f>
        <v>7.59563286217199</v>
      </c>
      <c r="D16" s="25">
        <f>rev_exp_worksheet!L16/$B16*100</f>
        <v>39.25349766118611</v>
      </c>
      <c r="E16" s="25">
        <f>rev_exp_worksheet!M16/$B16*100</f>
        <v>43.187047805035192</v>
      </c>
      <c r="F16" s="24">
        <f>B16/rev_exp_worksheet!N16</f>
        <v>11640.460027148674</v>
      </c>
      <c r="G16" s="14">
        <f>rev_exp_worksheet!Q16</f>
        <v>175734741</v>
      </c>
      <c r="H16" s="25">
        <f>rev_exp_worksheet!R16/$G16*100</f>
        <v>52.386428896264739</v>
      </c>
      <c r="I16" s="25">
        <f>rev_exp_worksheet!S16/$G16*100</f>
        <v>0.97798316384123496</v>
      </c>
      <c r="J16" s="25">
        <f>rev_exp_worksheet!T16/$G16*100</f>
        <v>2.0837671818118193</v>
      </c>
      <c r="K16" s="25">
        <f>rev_exp_worksheet!U16/$G16*100</f>
        <v>2.2624368337049527</v>
      </c>
      <c r="L16" s="25">
        <f>rev_exp_worksheet!V16/$G16*100</f>
        <v>0.47755036097273446</v>
      </c>
      <c r="M16" s="25">
        <f>rev_exp_worksheet!W16/$G16*100</f>
        <v>4.4205859329772483</v>
      </c>
      <c r="N16" s="25">
        <f>rev_exp_worksheet!X16/$G16*100</f>
        <v>4.2821542269778057</v>
      </c>
      <c r="O16" s="25">
        <f>rev_exp_worksheet!Y16/$G16*100</f>
        <v>5.539844645743667</v>
      </c>
      <c r="P16" s="25">
        <f>rev_exp_worksheet!Z16/$G16*100</f>
        <v>3.8674180821195741</v>
      </c>
      <c r="Q16" s="25">
        <f>rev_exp_worksheet!AA16/$G16*100</f>
        <v>3.9614221925532642</v>
      </c>
      <c r="R16" s="25">
        <f>rev_exp_worksheet!AB16/$G16*100</f>
        <v>8.445049468050259</v>
      </c>
      <c r="S16" s="14">
        <f>rev_exp_worksheet!R16/rev_exp_worksheet!N16</f>
        <v>6577.2061970422237</v>
      </c>
      <c r="T16" s="14">
        <f>G16/rev_exp_worksheet!N16</f>
        <v>12555.17189397728</v>
      </c>
      <c r="U16" s="1">
        <f t="shared" si="0"/>
        <v>64</v>
      </c>
    </row>
    <row r="17" spans="1:23">
      <c r="A17" t="s">
        <v>9</v>
      </c>
      <c r="B17" s="14">
        <f>rev_exp_worksheet!J17</f>
        <v>35404842</v>
      </c>
      <c r="C17" s="25">
        <f>rev_exp_worksheet!K17/$B17*100</f>
        <v>13.36217797554357</v>
      </c>
      <c r="D17" s="25">
        <f>rev_exp_worksheet!L17/$B17*100</f>
        <v>27.164326845463684</v>
      </c>
      <c r="E17" s="25">
        <f>rev_exp_worksheet!M17/$B17*100</f>
        <v>53.744013318856219</v>
      </c>
      <c r="F17" s="24">
        <f>B17/rev_exp_worksheet!N17</f>
        <v>10767.895985401459</v>
      </c>
      <c r="G17" s="14">
        <f>rev_exp_worksheet!Q17</f>
        <v>35614342</v>
      </c>
      <c r="H17" s="25">
        <f>rev_exp_worksheet!R17/$G17*100</f>
        <v>59.06049503876838</v>
      </c>
      <c r="I17" s="25">
        <f>rev_exp_worksheet!S17/$G17*100</f>
        <v>1.2227004783634638</v>
      </c>
      <c r="J17" s="25">
        <f>rev_exp_worksheet!T17/$G17*100</f>
        <v>3.4891811001309523</v>
      </c>
      <c r="K17" s="25">
        <f>rev_exp_worksheet!U17/$G17*100</f>
        <v>1.9367037021209041</v>
      </c>
      <c r="L17" s="25">
        <f>rev_exp_worksheet!V17/$G17*100</f>
        <v>1.3412129023751163</v>
      </c>
      <c r="M17" s="25">
        <f>rev_exp_worksheet!W17/$G17*100</f>
        <v>5.3954819943044292</v>
      </c>
      <c r="N17" s="25">
        <f>rev_exp_worksheet!X17/$G17*100</f>
        <v>4.0403676136989981</v>
      </c>
      <c r="O17" s="25">
        <f>rev_exp_worksheet!Y17/$G17*100</f>
        <v>7.5885105500475056</v>
      </c>
      <c r="P17" s="25">
        <f>rev_exp_worksheet!Z17/$G17*100</f>
        <v>0.99383029454819072</v>
      </c>
      <c r="Q17" s="25">
        <f>rev_exp_worksheet!AA17/$G17*100</f>
        <v>5.0937135382144643</v>
      </c>
      <c r="R17" s="25">
        <f>rev_exp_worksheet!AB17/$G17*100</f>
        <v>2.4457422237367181</v>
      </c>
      <c r="S17" s="14">
        <f>rev_exp_worksheet!R17/rev_exp_worksheet!N17</f>
        <v>6397.2039811435525</v>
      </c>
      <c r="T17" s="14">
        <f>G17/rev_exp_worksheet!N17</f>
        <v>10831.612530413626</v>
      </c>
      <c r="U17" s="1">
        <f t="shared" si="0"/>
        <v>125</v>
      </c>
    </row>
    <row r="18" spans="1:23">
      <c r="A18" t="s">
        <v>10</v>
      </c>
      <c r="B18" s="14">
        <f>rev_exp_worksheet!J18</f>
        <v>32961563</v>
      </c>
      <c r="C18" s="25">
        <f>rev_exp_worksheet!K18/$B18*100</f>
        <v>14.889300000731154</v>
      </c>
      <c r="D18" s="25">
        <f>rev_exp_worksheet!L18/$B18*100</f>
        <v>23.90676679986322</v>
      </c>
      <c r="E18" s="25">
        <f>rev_exp_worksheet!M18/$B18*100</f>
        <v>55.394105552579532</v>
      </c>
      <c r="F18" s="24">
        <f>B18/rev_exp_worksheet!N18</f>
        <v>10497.31305732484</v>
      </c>
      <c r="G18" s="14">
        <f>rev_exp_worksheet!Q18</f>
        <v>34175974</v>
      </c>
      <c r="H18" s="25">
        <f>rev_exp_worksheet!R18/$G18*100</f>
        <v>58.127523007829993</v>
      </c>
      <c r="I18" s="25">
        <f>rev_exp_worksheet!S18/$G18*100</f>
        <v>1.1627923464595333</v>
      </c>
      <c r="J18" s="25">
        <f>rev_exp_worksheet!T18/$G18*100</f>
        <v>2.6957681440183681</v>
      </c>
      <c r="K18" s="25">
        <f>rev_exp_worksheet!U18/$G18*100</f>
        <v>3.2163782076847323</v>
      </c>
      <c r="L18" s="25">
        <f>rev_exp_worksheet!V18/$G18*100</f>
        <v>2.0202102798884387</v>
      </c>
      <c r="M18" s="25">
        <f>rev_exp_worksheet!W18/$G18*100</f>
        <v>3.9304132487928509</v>
      </c>
      <c r="N18" s="25">
        <f>rev_exp_worksheet!X18/$G18*100</f>
        <v>4.9588658687532945</v>
      </c>
      <c r="O18" s="25">
        <f>rev_exp_worksheet!Y18/$G18*100</f>
        <v>5.8110365779187454</v>
      </c>
      <c r="P18" s="25">
        <f>rev_exp_worksheet!Z18/$G18*100</f>
        <v>0.587004689317706</v>
      </c>
      <c r="Q18" s="25">
        <f>rev_exp_worksheet!AA18/$G18*100</f>
        <v>5.6903527314247135</v>
      </c>
      <c r="R18" s="25">
        <f>rev_exp_worksheet!AB18/$G18*100</f>
        <v>5.1528889856950384</v>
      </c>
      <c r="S18" s="14">
        <f>rev_exp_worksheet!R18/rev_exp_worksheet!N18</f>
        <v>6326.6392197452224</v>
      </c>
      <c r="T18" s="14">
        <f>G18/rev_exp_worksheet!N18</f>
        <v>10884.068152866243</v>
      </c>
      <c r="U18" s="1">
        <f t="shared" si="0"/>
        <v>119</v>
      </c>
    </row>
    <row r="19" spans="1:23">
      <c r="A19" t="s">
        <v>11</v>
      </c>
      <c r="B19" s="14">
        <f>rev_exp_worksheet!J19</f>
        <v>285011558</v>
      </c>
      <c r="C19" s="25">
        <f>rev_exp_worksheet!K19/$B19*100</f>
        <v>17.590333301500706</v>
      </c>
      <c r="D19" s="25">
        <f>rev_exp_worksheet!L19/$B19*100</f>
        <v>40.520155677335723</v>
      </c>
      <c r="E19" s="25">
        <f>rev_exp_worksheet!M19/$B19*100</f>
        <v>41.123410510951977</v>
      </c>
      <c r="F19" s="24">
        <f>B19/rev_exp_worksheet!N19</f>
        <v>11770.527711241431</v>
      </c>
      <c r="G19" s="14">
        <f>rev_exp_worksheet!Q19</f>
        <v>319019406</v>
      </c>
      <c r="H19" s="25">
        <f>rev_exp_worksheet!R19/$G19*100</f>
        <v>47.084633804377404</v>
      </c>
      <c r="I19" s="25">
        <f>rev_exp_worksheet!S19/$G19*100</f>
        <v>1.2806696248440761</v>
      </c>
      <c r="J19" s="25">
        <f>rev_exp_worksheet!T19/$G19*100</f>
        <v>7.1732381759873256</v>
      </c>
      <c r="K19" s="25">
        <f>rev_exp_worksheet!U19/$G19*100</f>
        <v>2.8106101608125997</v>
      </c>
      <c r="L19" s="25">
        <f>rev_exp_worksheet!V19/$G19*100</f>
        <v>0.91501165606207668</v>
      </c>
      <c r="M19" s="25">
        <f>rev_exp_worksheet!W19/$G19*100</f>
        <v>4.6708864381748612</v>
      </c>
      <c r="N19" s="25">
        <f>rev_exp_worksheet!X19/$G19*100</f>
        <v>3.3755795156862654</v>
      </c>
      <c r="O19" s="25">
        <f>rev_exp_worksheet!Y19/$G19*100</f>
        <v>6.575211462214309</v>
      </c>
      <c r="P19" s="25">
        <f>rev_exp_worksheet!Z19/$G19*100</f>
        <v>17.398135121598212</v>
      </c>
      <c r="Q19" s="25">
        <f>rev_exp_worksheet!AA19/$G19*100</f>
        <v>5.1835310608032419</v>
      </c>
      <c r="R19" s="25">
        <f>rev_exp_worksheet!AB19/$G19*100</f>
        <v>0.18348077859564443</v>
      </c>
      <c r="S19" s="14">
        <f>rev_exp_worksheet!R19/rev_exp_worksheet!N19</f>
        <v>6203.3996481374415</v>
      </c>
      <c r="T19" s="14">
        <f>G19/rev_exp_worksheet!N19</f>
        <v>13174.998182869414</v>
      </c>
      <c r="U19" s="1">
        <f t="shared" si="0"/>
        <v>49</v>
      </c>
    </row>
    <row r="20" spans="1:23">
      <c r="A20" t="s">
        <v>12</v>
      </c>
      <c r="B20" s="14">
        <f>rev_exp_worksheet!J20</f>
        <v>25261934</v>
      </c>
      <c r="C20" s="25">
        <f>rev_exp_worksheet!K20/$B20*100</f>
        <v>12.532373807959438</v>
      </c>
      <c r="D20" s="25">
        <f>rev_exp_worksheet!L20/$B20*100</f>
        <v>24.703793462527454</v>
      </c>
      <c r="E20" s="25">
        <f>rev_exp_worksheet!M20/$B20*100</f>
        <v>58.627736102865278</v>
      </c>
      <c r="F20" s="24">
        <f>B20/rev_exp_worksheet!N20</f>
        <v>10227.503643724696</v>
      </c>
      <c r="G20" s="14">
        <f>rev_exp_worksheet!Q20</f>
        <v>26036443</v>
      </c>
      <c r="H20" s="25">
        <f>rev_exp_worksheet!R20/$G20*100</f>
        <v>58.199990682290967</v>
      </c>
      <c r="I20" s="25">
        <f>rev_exp_worksheet!S20/$G20*100</f>
        <v>1.3889869672289721</v>
      </c>
      <c r="J20" s="25">
        <f>rev_exp_worksheet!T20/$G20*100</f>
        <v>1.7167916907851046</v>
      </c>
      <c r="K20" s="25">
        <f>rev_exp_worksheet!U20/$G20*100</f>
        <v>2.9713756598779639</v>
      </c>
      <c r="L20" s="25">
        <f>rev_exp_worksheet!V20/$G20*100</f>
        <v>1.7283608210230561</v>
      </c>
      <c r="M20" s="25">
        <f>rev_exp_worksheet!W20/$G20*100</f>
        <v>5.677099671410569</v>
      </c>
      <c r="N20" s="25">
        <f>rev_exp_worksheet!X20/$G20*100</f>
        <v>5.4589366527524508</v>
      </c>
      <c r="O20" s="25">
        <f>rev_exp_worksheet!Y20/$G20*100</f>
        <v>6.4857561764485263</v>
      </c>
      <c r="P20" s="25">
        <f>rev_exp_worksheet!Z20/$G20*100</f>
        <v>0.16718201483973827</v>
      </c>
      <c r="Q20" s="25">
        <f>rev_exp_worksheet!AA20/$G20*100</f>
        <v>7.0243313958054872</v>
      </c>
      <c r="R20" s="25">
        <f>rev_exp_worksheet!AB20/$G20*100</f>
        <v>4.166489370303001</v>
      </c>
      <c r="S20" s="14">
        <f>rev_exp_worksheet!R20/rev_exp_worksheet!N20</f>
        <v>6134.9017813765186</v>
      </c>
      <c r="T20" s="14">
        <f>G20/rev_exp_worksheet!N20</f>
        <v>10541.070040485831</v>
      </c>
      <c r="U20" s="1">
        <f t="shared" si="0"/>
        <v>137</v>
      </c>
    </row>
    <row r="21" spans="1:23">
      <c r="A21" t="s">
        <v>13</v>
      </c>
      <c r="B21" s="14">
        <f>rev_exp_worksheet!J21</f>
        <v>35391338</v>
      </c>
      <c r="C21" s="25">
        <f>rev_exp_worksheet!K21/$B21*100</f>
        <v>12.384072622515713</v>
      </c>
      <c r="D21" s="25">
        <f>rev_exp_worksheet!L21/$B21*100</f>
        <v>22.541840605178589</v>
      </c>
      <c r="E21" s="25">
        <f>rev_exp_worksheet!M21/$B21*100</f>
        <v>63.662690571348278</v>
      </c>
      <c r="F21" s="24">
        <f>B21/rev_exp_worksheet!N21</f>
        <v>10211.003462204269</v>
      </c>
      <c r="G21" s="14">
        <f>rev_exp_worksheet!Q21</f>
        <v>35463617</v>
      </c>
      <c r="H21" s="25">
        <f>rev_exp_worksheet!R21/$G21*100</f>
        <v>61.0785329652077</v>
      </c>
      <c r="I21" s="25">
        <f>rev_exp_worksheet!S21/$G21*100</f>
        <v>1.8337122521935649</v>
      </c>
      <c r="J21" s="25">
        <f>rev_exp_worksheet!T21/$G21*100</f>
        <v>2.6129321213907764</v>
      </c>
      <c r="K21" s="25">
        <f>rev_exp_worksheet!U21/$G21*100</f>
        <v>2.0605459110389108</v>
      </c>
      <c r="L21" s="25">
        <f>rev_exp_worksheet!V21/$G21*100</f>
        <v>2.2600168787069856</v>
      </c>
      <c r="M21" s="25">
        <f>rev_exp_worksheet!W21/$G21*100</f>
        <v>4.9027203288372982</v>
      </c>
      <c r="N21" s="25">
        <f>rev_exp_worksheet!X21/$G21*100</f>
        <v>7.3397313646828524</v>
      </c>
      <c r="O21" s="25">
        <f>rev_exp_worksheet!Y21/$G21*100</f>
        <v>7.6334205278609897</v>
      </c>
      <c r="P21" s="25">
        <f>rev_exp_worksheet!Z21/$G21*100</f>
        <v>6.9789835594039947E-3</v>
      </c>
      <c r="Q21" s="25">
        <f>rev_exp_worksheet!AA21/$G21*100</f>
        <v>6.5176786676891991</v>
      </c>
      <c r="R21" s="25">
        <f>rev_exp_worksheet!AB21/$G21*100</f>
        <v>1.7953833643082711</v>
      </c>
      <c r="S21" s="14">
        <f>rev_exp_worksheet!R21/rev_exp_worksheet!N21</f>
        <v>6249.4682631275246</v>
      </c>
      <c r="T21" s="14">
        <f>G21/rev_exp_worksheet!N21</f>
        <v>10231.85718407386</v>
      </c>
      <c r="U21" s="1">
        <f t="shared" si="0"/>
        <v>144</v>
      </c>
    </row>
    <row r="22" spans="1:23">
      <c r="A22" t="s">
        <v>14</v>
      </c>
      <c r="B22" s="14">
        <f>rev_exp_worksheet!J22</f>
        <v>29479873</v>
      </c>
      <c r="C22" s="25">
        <f>rev_exp_worksheet!K22/$B22*100</f>
        <v>16.363917171556334</v>
      </c>
      <c r="D22" s="25">
        <f>rev_exp_worksheet!L22/$B22*100</f>
        <v>30.939383626245608</v>
      </c>
      <c r="E22" s="25">
        <f>rev_exp_worksheet!M22/$B22*100</f>
        <v>39.894958163490053</v>
      </c>
      <c r="F22" s="24">
        <f>B22/rev_exp_worksheet!N22</f>
        <v>13788.528063610851</v>
      </c>
      <c r="G22" s="14">
        <f>rev_exp_worksheet!Q22</f>
        <v>29704818</v>
      </c>
      <c r="H22" s="25">
        <f>rev_exp_worksheet!R22/$G22*100</f>
        <v>44.286273088762904</v>
      </c>
      <c r="I22" s="25">
        <f>rev_exp_worksheet!S22/$G22*100</f>
        <v>0.93639964399041264</v>
      </c>
      <c r="J22" s="25">
        <f>rev_exp_worksheet!T22/$G22*100</f>
        <v>3.4862566402527695</v>
      </c>
      <c r="K22" s="25">
        <f>rev_exp_worksheet!U22/$G22*100</f>
        <v>4.0295349730807981</v>
      </c>
      <c r="L22" s="25">
        <f>rev_exp_worksheet!V22/$G22*100</f>
        <v>2.6069496200919327</v>
      </c>
      <c r="M22" s="25">
        <f>rev_exp_worksheet!W22/$G22*100</f>
        <v>4.2129588876794335</v>
      </c>
      <c r="N22" s="25">
        <f>rev_exp_worksheet!X22/$G22*100</f>
        <v>4.7199720934159579</v>
      </c>
      <c r="O22" s="25">
        <f>rev_exp_worksheet!Y22/$G22*100</f>
        <v>6.1111771497808869</v>
      </c>
      <c r="P22" s="25">
        <f>rev_exp_worksheet!Z22/$G22*100</f>
        <v>2.851313312204101</v>
      </c>
      <c r="Q22" s="25">
        <f>rev_exp_worksheet!AA22/$G22*100</f>
        <v>6.4538643192494902</v>
      </c>
      <c r="R22" s="25">
        <f>rev_exp_worksheet!AB22/$G22*100</f>
        <v>4.8168774169900654</v>
      </c>
      <c r="S22" s="14">
        <f>rev_exp_worksheet!R22/rev_exp_worksheet!N22</f>
        <v>6153.0200280636109</v>
      </c>
      <c r="T22" s="14">
        <f>G22/rev_exp_worksheet!N22</f>
        <v>13893.740879326473</v>
      </c>
      <c r="U22" s="1">
        <f t="shared" si="0"/>
        <v>33</v>
      </c>
    </row>
    <row r="23" spans="1:23">
      <c r="A23" t="s">
        <v>15</v>
      </c>
      <c r="B23" s="14">
        <f>rev_exp_worksheet!J23</f>
        <v>101299420</v>
      </c>
      <c r="C23" s="25">
        <f>rev_exp_worksheet!K23/$B23*100</f>
        <v>5.3601392781913262</v>
      </c>
      <c r="D23" s="25">
        <f>rev_exp_worksheet!L23/$B23*100</f>
        <v>29.199577845559233</v>
      </c>
      <c r="E23" s="25">
        <f>rev_exp_worksheet!M23/$B23*100</f>
        <v>44.065289811136132</v>
      </c>
      <c r="F23" s="24">
        <f>B23/rev_exp_worksheet!N23</f>
        <v>11779.002325581396</v>
      </c>
      <c r="G23" s="14">
        <f>rev_exp_worksheet!Q23</f>
        <v>117192819</v>
      </c>
      <c r="H23" s="25">
        <f>rev_exp_worksheet!R23/$G23*100</f>
        <v>35.515885073128921</v>
      </c>
      <c r="I23" s="25">
        <f>rev_exp_worksheet!S23/$G23*100</f>
        <v>0.96962870225009257</v>
      </c>
      <c r="J23" s="25">
        <f>rev_exp_worksheet!T23/$G23*100</f>
        <v>1.6102457182124785</v>
      </c>
      <c r="K23" s="25">
        <f>rev_exp_worksheet!U23/$G23*100</f>
        <v>2.1480330121592175</v>
      </c>
      <c r="L23" s="25">
        <f>rev_exp_worksheet!V23/$G23*100</f>
        <v>0.46732228533558873</v>
      </c>
      <c r="M23" s="25">
        <f>rev_exp_worksheet!W23/$G23*100</f>
        <v>2.9246597268045922</v>
      </c>
      <c r="N23" s="25">
        <f>rev_exp_worksheet!X23/$G23*100</f>
        <v>2.593121674118958</v>
      </c>
      <c r="O23" s="25">
        <f>rev_exp_worksheet!Y23/$G23*100</f>
        <v>4.6730991171054601</v>
      </c>
      <c r="P23" s="25">
        <f>rev_exp_worksheet!Z23/$G23*100</f>
        <v>21.09718631309654</v>
      </c>
      <c r="Q23" s="25">
        <f>rev_exp_worksheet!AA23/$G23*100</f>
        <v>3.9642740567576924</v>
      </c>
      <c r="R23" s="25">
        <f>rev_exp_worksheet!AB23/$G23*100</f>
        <v>4.3887927979614521</v>
      </c>
      <c r="S23" s="14">
        <f>rev_exp_worksheet!R23/rev_exp_worksheet!N23</f>
        <v>4839.7752220930224</v>
      </c>
      <c r="T23" s="14">
        <f>G23/rev_exp_worksheet!N23</f>
        <v>13627.071976744186</v>
      </c>
      <c r="U23" s="1">
        <f t="shared" si="0"/>
        <v>37</v>
      </c>
    </row>
    <row r="24" spans="1:23">
      <c r="A24" t="s">
        <v>16</v>
      </c>
      <c r="B24" s="14">
        <f>rev_exp_worksheet!J24</f>
        <v>112341769</v>
      </c>
      <c r="C24" s="25">
        <f>rev_exp_worksheet!K24/$B24*100</f>
        <v>8.9558390343666385</v>
      </c>
      <c r="D24" s="25">
        <f>rev_exp_worksheet!L24/$B24*100</f>
        <v>41.158338889963538</v>
      </c>
      <c r="E24" s="25">
        <f>rev_exp_worksheet!M24/$B24*100</f>
        <v>42.198107989558189</v>
      </c>
      <c r="F24" s="24">
        <f>B24/rev_exp_worksheet!N24</f>
        <v>11022.544054160126</v>
      </c>
      <c r="G24" s="14">
        <f>rev_exp_worksheet!Q24</f>
        <v>112819938</v>
      </c>
      <c r="H24" s="25">
        <f>rev_exp_worksheet!R24/$G24*100</f>
        <v>51.301870747349639</v>
      </c>
      <c r="I24" s="25">
        <f>rev_exp_worksheet!S24/$G24*100</f>
        <v>1.2117662394035351</v>
      </c>
      <c r="J24" s="25">
        <f>rev_exp_worksheet!T24/$G24*100</f>
        <v>4.5519295091263032</v>
      </c>
      <c r="K24" s="25">
        <f>rev_exp_worksheet!U24/$G24*100</f>
        <v>3.3364442019104814</v>
      </c>
      <c r="L24" s="25">
        <f>rev_exp_worksheet!V24/$G24*100</f>
        <v>0.49845393462279697</v>
      </c>
      <c r="M24" s="25">
        <f>rev_exp_worksheet!W24/$G24*100</f>
        <v>4.7804994273264008</v>
      </c>
      <c r="N24" s="25">
        <f>rev_exp_worksheet!X24/$G24*100</f>
        <v>5.9035862880903194</v>
      </c>
      <c r="O24" s="25">
        <f>rev_exp_worksheet!Y24/$G24*100</f>
        <v>5.9397061005298557</v>
      </c>
      <c r="P24" s="25">
        <f>rev_exp_worksheet!Z24/$G24*100</f>
        <v>3.9264336415430402E-2</v>
      </c>
      <c r="Q24" s="25">
        <f>rev_exp_worksheet!AA24/$G24*100</f>
        <v>5.0603109443297161</v>
      </c>
      <c r="R24" s="25">
        <f>rev_exp_worksheet!AB24/$G24*100</f>
        <v>10.45861991166845</v>
      </c>
      <c r="S24" s="14">
        <f>rev_exp_worksheet!R24/rev_exp_worksheet!N24</f>
        <v>5678.8401461930926</v>
      </c>
      <c r="T24" s="14">
        <f>G24/rev_exp_worksheet!N24</f>
        <v>11069.460164835165</v>
      </c>
      <c r="U24" s="1">
        <f t="shared" si="0"/>
        <v>112</v>
      </c>
    </row>
    <row r="25" spans="1:23">
      <c r="A25" t="s">
        <v>17</v>
      </c>
      <c r="B25" s="14">
        <f>rev_exp_worksheet!J25</f>
        <v>63592294</v>
      </c>
      <c r="C25" s="25">
        <f>rev_exp_worksheet!K25/$B25*100</f>
        <v>16.851798112519734</v>
      </c>
      <c r="D25" s="25">
        <f>rev_exp_worksheet!L25/$B25*100</f>
        <v>57.327909887949637</v>
      </c>
      <c r="E25" s="25">
        <f>rev_exp_worksheet!M25/$B25*100</f>
        <v>25.544598218142596</v>
      </c>
      <c r="F25" s="24">
        <f>B25/rev_exp_worksheet!N25</f>
        <v>14410.218445501927</v>
      </c>
      <c r="G25" s="14">
        <f>rev_exp_worksheet!Q25</f>
        <v>58430045</v>
      </c>
      <c r="H25" s="25">
        <f>rev_exp_worksheet!R25/$G25*100</f>
        <v>54.520713872460647</v>
      </c>
      <c r="I25" s="25">
        <f>rev_exp_worksheet!S25/$G25*100</f>
        <v>1.2409541016098824</v>
      </c>
      <c r="J25" s="25">
        <f>rev_exp_worksheet!T25/$G25*100</f>
        <v>4.0893914594794509</v>
      </c>
      <c r="K25" s="25">
        <f>rev_exp_worksheet!U25/$G25*100</f>
        <v>4.5695015637930787</v>
      </c>
      <c r="L25" s="25">
        <f>rev_exp_worksheet!V25/$G25*100</f>
        <v>4.2266934074755547</v>
      </c>
      <c r="M25" s="25">
        <f>rev_exp_worksheet!W25/$G25*100</f>
        <v>5.9365009902011883</v>
      </c>
      <c r="N25" s="25">
        <f>rev_exp_worksheet!X25/$G25*100</f>
        <v>7.8061001322179369</v>
      </c>
      <c r="O25" s="25">
        <f>rev_exp_worksheet!Y25/$G25*100</f>
        <v>6.9482420730636099</v>
      </c>
      <c r="P25" s="25">
        <f>rev_exp_worksheet!Z25/$G25*100</f>
        <v>1.7649480845000203</v>
      </c>
      <c r="Q25" s="25">
        <f>rev_exp_worksheet!AA25/$G25*100</f>
        <v>7.4536272905488952</v>
      </c>
      <c r="R25" s="25">
        <f>rev_exp_worksheet!AB25/$G25*100</f>
        <v>0</v>
      </c>
      <c r="S25" s="14">
        <f>rev_exp_worksheet!R25/rev_exp_worksheet!N25</f>
        <v>7218.7803421708586</v>
      </c>
      <c r="T25" s="14">
        <f>G25/rev_exp_worksheet!N25</f>
        <v>13240.436211194199</v>
      </c>
      <c r="U25" s="1">
        <f t="shared" si="0"/>
        <v>46</v>
      </c>
    </row>
    <row r="26" spans="1:23">
      <c r="A26" t="s">
        <v>18</v>
      </c>
      <c r="B26" s="14">
        <f>rev_exp_worksheet!J26</f>
        <v>43682198</v>
      </c>
      <c r="C26" s="25">
        <f>rev_exp_worksheet!K26/$B26*100</f>
        <v>9.0211944005198639</v>
      </c>
      <c r="D26" s="25">
        <f>rev_exp_worksheet!L26/$B26*100</f>
        <v>37.570700998150322</v>
      </c>
      <c r="E26" s="25">
        <f>rev_exp_worksheet!M26/$B26*100</f>
        <v>39.86258429578109</v>
      </c>
      <c r="F26" s="24">
        <f>B26/rev_exp_worksheet!N26</f>
        <v>12455.716566866267</v>
      </c>
      <c r="G26" s="14">
        <f>rev_exp_worksheet!Q26</f>
        <v>42988951</v>
      </c>
      <c r="H26" s="25">
        <f>rev_exp_worksheet!R26/$G26*100</f>
        <v>45.851519731197911</v>
      </c>
      <c r="I26" s="25">
        <f>rev_exp_worksheet!S26/$G26*100</f>
        <v>0.97843017848935188</v>
      </c>
      <c r="J26" s="25">
        <f>rev_exp_worksheet!T26/$G26*100</f>
        <v>4.0252157350850455</v>
      </c>
      <c r="K26" s="25">
        <f>rev_exp_worksheet!U26/$G26*100</f>
        <v>3.7526222959011029</v>
      </c>
      <c r="L26" s="25">
        <f>rev_exp_worksheet!V26/$G26*100</f>
        <v>2.2365731371300499</v>
      </c>
      <c r="M26" s="25">
        <f>rev_exp_worksheet!W26/$G26*100</f>
        <v>4.3999147827542942</v>
      </c>
      <c r="N26" s="25">
        <f>rev_exp_worksheet!X26/$G26*100</f>
        <v>4.583482904711957</v>
      </c>
      <c r="O26" s="25">
        <f>rev_exp_worksheet!Y26/$G26*100</f>
        <v>4.4222772730602333</v>
      </c>
      <c r="P26" s="25">
        <f>rev_exp_worksheet!Z26/$G26*100</f>
        <v>6.6249521185106381</v>
      </c>
      <c r="Q26" s="25">
        <f>rev_exp_worksheet!AA26/$G26*100</f>
        <v>4.8988754808183153</v>
      </c>
      <c r="R26" s="25">
        <f>rev_exp_worksheet!AB26/$G26*100</f>
        <v>3.7262714319314281</v>
      </c>
      <c r="S26" s="14">
        <f>rev_exp_worksheet!R26/rev_exp_worksheet!N26</f>
        <v>5620.4982463644146</v>
      </c>
      <c r="T26" s="14">
        <f>G26/rev_exp_worksheet!N26</f>
        <v>12258.041345879668</v>
      </c>
      <c r="U26" s="1">
        <f t="shared" si="0"/>
        <v>71</v>
      </c>
    </row>
    <row r="27" spans="1:23">
      <c r="A27" t="s">
        <v>19</v>
      </c>
      <c r="B27" s="14">
        <f>rev_exp_worksheet!J27</f>
        <v>9240256</v>
      </c>
      <c r="C27" s="25">
        <f>rev_exp_worksheet!K27/$B27*100</f>
        <v>12.69605517422894</v>
      </c>
      <c r="D27" s="25">
        <f>rev_exp_worksheet!L27/$B27*100</f>
        <v>38.859973143601216</v>
      </c>
      <c r="E27" s="25">
        <f>rev_exp_worksheet!M27/$B27*100</f>
        <v>48.121794461105836</v>
      </c>
      <c r="F27" s="24">
        <f>B27/rev_exp_worksheet!N27</f>
        <v>13200.365714285714</v>
      </c>
      <c r="G27" s="14">
        <f>rev_exp_worksheet!Q27</f>
        <v>8483160</v>
      </c>
      <c r="H27" s="25">
        <f>rev_exp_worksheet!R27/$G27*100</f>
        <v>41.64709294649635</v>
      </c>
      <c r="I27" s="25">
        <f>rev_exp_worksheet!S27/$G27*100</f>
        <v>2.3120201670132356</v>
      </c>
      <c r="J27" s="25">
        <f>rev_exp_worksheet!T27/$G27*100</f>
        <v>5.2089625799819874</v>
      </c>
      <c r="K27" s="25">
        <f>rev_exp_worksheet!U27/$G27*100</f>
        <v>2.0140760046963631</v>
      </c>
      <c r="L27" s="25">
        <f>rev_exp_worksheet!V27/$G27*100</f>
        <v>9.4310628350756076</v>
      </c>
      <c r="M27" s="25">
        <f>rev_exp_worksheet!W27/$G27*100</f>
        <v>9.4015562596956794</v>
      </c>
      <c r="N27" s="25">
        <f>rev_exp_worksheet!X27/$G27*100</f>
        <v>6.1964753700272075</v>
      </c>
      <c r="O27" s="25">
        <f>rev_exp_worksheet!Y27/$G27*100</f>
        <v>7.9262178244899308</v>
      </c>
      <c r="P27" s="25">
        <f>rev_exp_worksheet!Z27/$G27*100</f>
        <v>2.9486964763130721</v>
      </c>
      <c r="Q27" s="25">
        <f>rev_exp_worksheet!AA27/$G27*100</f>
        <v>6.7516780303566133</v>
      </c>
      <c r="R27" s="25">
        <f>rev_exp_worksheet!AB27/$G27*100</f>
        <v>0</v>
      </c>
      <c r="S27" s="14">
        <f>rev_exp_worksheet!R27/rev_exp_worksheet!N27</f>
        <v>5047.1278999999995</v>
      </c>
      <c r="T27" s="14">
        <f>G27/rev_exp_worksheet!N27</f>
        <v>12118.8</v>
      </c>
      <c r="U27" s="1">
        <f t="shared" si="0"/>
        <v>74</v>
      </c>
    </row>
    <row r="28" spans="1:23">
      <c r="A28" t="s">
        <v>20</v>
      </c>
      <c r="B28" s="14">
        <f>rev_exp_worksheet!J28</f>
        <v>96338906</v>
      </c>
      <c r="C28" s="25">
        <f>rev_exp_worksheet!K28/$B28*100</f>
        <v>14.456840520900247</v>
      </c>
      <c r="D28" s="25">
        <f>rev_exp_worksheet!L28/$B28*100</f>
        <v>33.269076150812836</v>
      </c>
      <c r="E28" s="25">
        <f>rev_exp_worksheet!M28/$B28*100</f>
        <v>45.079807113441788</v>
      </c>
      <c r="F28" s="24">
        <f>B28/rev_exp_worksheet!N28</f>
        <v>10747.312137438643</v>
      </c>
      <c r="G28" s="14">
        <f>rev_exp_worksheet!Q28</f>
        <v>99491848</v>
      </c>
      <c r="H28" s="25">
        <f>rev_exp_worksheet!R28/$G28*100</f>
        <v>55.534064137596481</v>
      </c>
      <c r="I28" s="25">
        <f>rev_exp_worksheet!S28/$G28*100</f>
        <v>1.6522147724102982</v>
      </c>
      <c r="J28" s="25">
        <f>rev_exp_worksheet!T28/$G28*100</f>
        <v>4.4515727157867246</v>
      </c>
      <c r="K28" s="25">
        <f>rev_exp_worksheet!U28/$G28*100</f>
        <v>3.4871800953983687</v>
      </c>
      <c r="L28" s="25">
        <f>rev_exp_worksheet!V28/$G28*100</f>
        <v>0.4536880247716375</v>
      </c>
      <c r="M28" s="25">
        <f>rev_exp_worksheet!W28/$G28*100</f>
        <v>5.7348867416755596</v>
      </c>
      <c r="N28" s="25">
        <f>rev_exp_worksheet!X28/$G28*100</f>
        <v>4.2570163135375676</v>
      </c>
      <c r="O28" s="25">
        <f>rev_exp_worksheet!Y28/$G28*100</f>
        <v>5.8603904613370927</v>
      </c>
      <c r="P28" s="25">
        <f>rev_exp_worksheet!Z28/$G28*100</f>
        <v>4.9578335603938131</v>
      </c>
      <c r="Q28" s="25">
        <f>rev_exp_worksheet!AA28/$G28*100</f>
        <v>4.5187968063473907</v>
      </c>
      <c r="R28" s="25">
        <f>rev_exp_worksheet!AB28/$G28*100</f>
        <v>0</v>
      </c>
      <c r="S28" s="14">
        <f>rev_exp_worksheet!R28/rev_exp_worksheet!N28</f>
        <v>6163.7513029897364</v>
      </c>
      <c r="T28" s="14">
        <f>G28/rev_exp_worksheet!N28</f>
        <v>11099.045961624275</v>
      </c>
      <c r="U28" s="1">
        <f t="shared" si="0"/>
        <v>110</v>
      </c>
    </row>
    <row r="29" spans="1:23">
      <c r="A29" t="s">
        <v>21</v>
      </c>
      <c r="B29" s="14">
        <f>rev_exp_worksheet!J29</f>
        <v>23229989</v>
      </c>
      <c r="C29" s="25">
        <f>rev_exp_worksheet!K29/$B29*100</f>
        <v>16.000877142042555</v>
      </c>
      <c r="D29" s="25">
        <f>rev_exp_worksheet!L29/$B29*100</f>
        <v>25.447480840391272</v>
      </c>
      <c r="E29" s="25">
        <f>rev_exp_worksheet!M29/$B29*100</f>
        <v>51.528035592268253</v>
      </c>
      <c r="F29" s="24">
        <f>B29/rev_exp_worksheet!N29</f>
        <v>10957.541981132075</v>
      </c>
      <c r="G29" s="14">
        <f>rev_exp_worksheet!Q29</f>
        <v>16256359</v>
      </c>
      <c r="H29" s="25">
        <f>rev_exp_worksheet!R29/$G29*100</f>
        <v>55.243491054792784</v>
      </c>
      <c r="I29" s="25">
        <f>rev_exp_worksheet!S29/$G29*100</f>
        <v>-0.2751807461929206</v>
      </c>
      <c r="J29" s="25">
        <f>rev_exp_worksheet!T29/$G29*100</f>
        <v>3.3050896575303237</v>
      </c>
      <c r="K29" s="25">
        <f>rev_exp_worksheet!U29/$G29*100</f>
        <v>3.0706159970999658</v>
      </c>
      <c r="L29" s="25">
        <f>rev_exp_worksheet!V29/$G29*100</f>
        <v>0.28933545328323523</v>
      </c>
      <c r="M29" s="25">
        <f>rev_exp_worksheet!W29/$G29*100</f>
        <v>5.2861442712971582</v>
      </c>
      <c r="N29" s="25">
        <f>rev_exp_worksheet!X29/$G29*100</f>
        <v>-0.75017345519990053</v>
      </c>
      <c r="O29" s="25">
        <f>rev_exp_worksheet!Y29/$G29*100</f>
        <v>6.9029497318557009</v>
      </c>
      <c r="P29" s="25">
        <f>rev_exp_worksheet!Z29/$G29*100</f>
        <v>1.0921802969533336</v>
      </c>
      <c r="Q29" s="25">
        <f>rev_exp_worksheet!AA29/$G29*100</f>
        <v>6.3550726211201418</v>
      </c>
      <c r="R29" s="25">
        <f>rev_exp_worksheet!AB29/$G29*100</f>
        <v>6.2449408259254113</v>
      </c>
      <c r="S29" s="14">
        <f>rev_exp_worksheet!R29/rev_exp_worksheet!N29</f>
        <v>4236.1227500000005</v>
      </c>
      <c r="T29" s="14">
        <f>G29/rev_exp_worksheet!N29</f>
        <v>7668.0938679245282</v>
      </c>
      <c r="U29" s="1">
        <f t="shared" si="0"/>
        <v>158</v>
      </c>
      <c r="W29" s="8"/>
    </row>
    <row r="30" spans="1:23">
      <c r="A30" t="s">
        <v>22</v>
      </c>
      <c r="B30" s="14">
        <f>rev_exp_worksheet!J30</f>
        <v>154270773</v>
      </c>
      <c r="C30" s="25">
        <f>rev_exp_worksheet!K30/$B30*100</f>
        <v>9.659835567168642</v>
      </c>
      <c r="D30" s="25">
        <f>rev_exp_worksheet!L30/$B30*100</f>
        <v>33.853289242285705</v>
      </c>
      <c r="E30" s="25">
        <f>rev_exp_worksheet!M30/$B30*100</f>
        <v>51.028458903229847</v>
      </c>
      <c r="F30" s="24">
        <f>B30/rev_exp_worksheet!N30</f>
        <v>10491.042026521591</v>
      </c>
      <c r="G30" s="14">
        <f>rev_exp_worksheet!Q30</f>
        <v>161131745</v>
      </c>
      <c r="H30" s="25">
        <f>rev_exp_worksheet!R30/$G30*100</f>
        <v>53.357469218743944</v>
      </c>
      <c r="I30" s="25">
        <f>rev_exp_worksheet!S30/$G30*100</f>
        <v>1.3838351219990823</v>
      </c>
      <c r="J30" s="25">
        <f>rev_exp_worksheet!T30/$G30*100</f>
        <v>2.3428121193623266</v>
      </c>
      <c r="K30" s="25">
        <f>rev_exp_worksheet!U30/$G30*100</f>
        <v>2.3644202264426539</v>
      </c>
      <c r="L30" s="25">
        <f>rev_exp_worksheet!V30/$G30*100</f>
        <v>1.0005514431684457</v>
      </c>
      <c r="M30" s="25">
        <f>rev_exp_worksheet!W30/$G30*100</f>
        <v>5.5524750507728937</v>
      </c>
      <c r="N30" s="25">
        <f>rev_exp_worksheet!X30/$G30*100</f>
        <v>5.6196617556645965</v>
      </c>
      <c r="O30" s="25">
        <f>rev_exp_worksheet!Y30/$G30*100</f>
        <v>5.49706200351768</v>
      </c>
      <c r="P30" s="25">
        <f>rev_exp_worksheet!Z30/$G30*100</f>
        <v>1.6974214361049709</v>
      </c>
      <c r="Q30" s="25">
        <f>rev_exp_worksheet!AA30/$G30*100</f>
        <v>5.2125834049646764</v>
      </c>
      <c r="R30" s="25">
        <f>rev_exp_worksheet!AB30/$G30*100</f>
        <v>7.2584152551689929</v>
      </c>
      <c r="S30" s="14">
        <f>rev_exp_worksheet!R30/rev_exp_worksheet!N30</f>
        <v>5846.7066467188024</v>
      </c>
      <c r="T30" s="14">
        <f>G30/rev_exp_worksheet!N30</f>
        <v>10957.616116967018</v>
      </c>
      <c r="U30" s="1">
        <f t="shared" si="0"/>
        <v>117</v>
      </c>
    </row>
    <row r="31" spans="1:23">
      <c r="A31" t="s">
        <v>23</v>
      </c>
      <c r="B31" s="14">
        <f>rev_exp_worksheet!J31</f>
        <v>132436478</v>
      </c>
      <c r="C31" s="25">
        <f>rev_exp_worksheet!K31/$B31*100</f>
        <v>5.8450957899982816</v>
      </c>
      <c r="D31" s="25">
        <f>rev_exp_worksheet!L31/$B31*100</f>
        <v>35.486697252701028</v>
      </c>
      <c r="E31" s="25">
        <f>rev_exp_worksheet!M31/$B31*100</f>
        <v>46.432917824951517</v>
      </c>
      <c r="F31" s="24">
        <f>B31/rev_exp_worksheet!N31</f>
        <v>12216.260308089659</v>
      </c>
      <c r="G31" s="14">
        <f>rev_exp_worksheet!Q31</f>
        <v>137607107</v>
      </c>
      <c r="H31" s="25">
        <f>rev_exp_worksheet!R31/$G31*100</f>
        <v>49.492563628999186</v>
      </c>
      <c r="I31" s="25">
        <f>rev_exp_worksheet!S31/$G31*100</f>
        <v>1.3268101334330065</v>
      </c>
      <c r="J31" s="25">
        <f>rev_exp_worksheet!T31/$G31*100</f>
        <v>3.3042982220387782</v>
      </c>
      <c r="K31" s="25">
        <f>rev_exp_worksheet!U31/$G31*100</f>
        <v>3.1308592876674606</v>
      </c>
      <c r="L31" s="25">
        <f>rev_exp_worksheet!V31/$G31*100</f>
        <v>0.9813265676750258</v>
      </c>
      <c r="M31" s="25">
        <f>rev_exp_worksheet!W31/$G31*100</f>
        <v>5.3209475437921965</v>
      </c>
      <c r="N31" s="25">
        <f>rev_exp_worksheet!X31/$G31*100</f>
        <v>3.9289904772142328</v>
      </c>
      <c r="O31" s="25">
        <f>rev_exp_worksheet!Y31/$G31*100</f>
        <v>6.7659519286311278</v>
      </c>
      <c r="P31" s="25">
        <f>rev_exp_worksheet!Z31/$G31*100</f>
        <v>3.6162524149279589</v>
      </c>
      <c r="Q31" s="25">
        <f>rev_exp_worksheet!AA31/$G31*100</f>
        <v>3.7747192083618182</v>
      </c>
      <c r="R31" s="25">
        <f>rev_exp_worksheet!AB31/$G31*100</f>
        <v>6.2981667073343823</v>
      </c>
      <c r="S31" s="14">
        <f>rev_exp_worksheet!R31/rev_exp_worksheet!N31</f>
        <v>6282.1958297205047</v>
      </c>
      <c r="T31" s="14">
        <f>G31/rev_exp_worksheet!N31</f>
        <v>12693.211604095563</v>
      </c>
      <c r="U31" s="1">
        <f t="shared" si="0"/>
        <v>62</v>
      </c>
    </row>
    <row r="32" spans="1:23">
      <c r="A32" t="s">
        <v>24</v>
      </c>
      <c r="B32" s="14">
        <f>rev_exp_worksheet!J32</f>
        <v>21188061</v>
      </c>
      <c r="C32" s="25">
        <f>rev_exp_worksheet!K32/$B32*100</f>
        <v>10.546014569242557</v>
      </c>
      <c r="D32" s="25">
        <f>rev_exp_worksheet!L32/$B32*100</f>
        <v>32.152550438664491</v>
      </c>
      <c r="E32" s="25">
        <f>rev_exp_worksheet!M32/$B32*100</f>
        <v>42.00650545606792</v>
      </c>
      <c r="F32" s="24">
        <f>B32/rev_exp_worksheet!N32</f>
        <v>12802.453776435046</v>
      </c>
      <c r="G32" s="14">
        <f>rev_exp_worksheet!Q32</f>
        <v>21789150</v>
      </c>
      <c r="H32" s="25">
        <f>rev_exp_worksheet!R32/$G32*100</f>
        <v>47.283160380281011</v>
      </c>
      <c r="I32" s="25">
        <f>rev_exp_worksheet!S32/$G32*100</f>
        <v>1.7989276314128819</v>
      </c>
      <c r="J32" s="25">
        <f>rev_exp_worksheet!T32/$G32*100</f>
        <v>1.7132885862918013</v>
      </c>
      <c r="K32" s="25">
        <f>rev_exp_worksheet!U32/$G32*100</f>
        <v>3.0773272018412832</v>
      </c>
      <c r="L32" s="25">
        <f>rev_exp_worksheet!V32/$G32*100</f>
        <v>2.5743182271910565</v>
      </c>
      <c r="M32" s="25">
        <f>rev_exp_worksheet!W32/$G32*100</f>
        <v>5.4535207201749492</v>
      </c>
      <c r="N32" s="25">
        <f>rev_exp_worksheet!X32/$G32*100</f>
        <v>4.9153337326146271</v>
      </c>
      <c r="O32" s="25">
        <f>rev_exp_worksheet!Y32/$G32*100</f>
        <v>6.6982132850524234</v>
      </c>
      <c r="P32" s="25">
        <f>rev_exp_worksheet!Z32/$G32*100</f>
        <v>0.85081010502933807</v>
      </c>
      <c r="Q32" s="25">
        <f>rev_exp_worksheet!AA32/$G32*100</f>
        <v>4.456504865953927</v>
      </c>
      <c r="R32" s="25">
        <f>rev_exp_worksheet!AB32/$G32*100</f>
        <v>5.3695256584125586</v>
      </c>
      <c r="S32" s="14">
        <f>rev_exp_worksheet!R32/rev_exp_worksheet!N32</f>
        <v>6225.1351903323266</v>
      </c>
      <c r="T32" s="14">
        <f>G32/rev_exp_worksheet!N32</f>
        <v>13165.649546827795</v>
      </c>
      <c r="U32" s="1">
        <f t="shared" si="0"/>
        <v>50</v>
      </c>
    </row>
    <row r="33" spans="1:21">
      <c r="A33" t="s">
        <v>25</v>
      </c>
      <c r="B33" s="14">
        <f>rev_exp_worksheet!J33</f>
        <v>498533893</v>
      </c>
      <c r="C33" s="25">
        <f>rev_exp_worksheet!K33/$B33*100</f>
        <v>9.4262164839412446</v>
      </c>
      <c r="D33" s="25">
        <f>rev_exp_worksheet!L33/$B33*100</f>
        <v>53.17403725647997</v>
      </c>
      <c r="E33" s="25">
        <f>rev_exp_worksheet!M33/$B33*100</f>
        <v>33.070817112929973</v>
      </c>
      <c r="F33" s="24">
        <f>B33/rev_exp_worksheet!N33</f>
        <v>13192.217332627679</v>
      </c>
      <c r="G33" s="14">
        <f>rev_exp_worksheet!Q33</f>
        <v>505735606</v>
      </c>
      <c r="H33" s="25">
        <f>rev_exp_worksheet!R33/$G33*100</f>
        <v>48.927891527574189</v>
      </c>
      <c r="I33" s="25">
        <f>rev_exp_worksheet!S33/$G33*100</f>
        <v>1.1513700797250175</v>
      </c>
      <c r="J33" s="25">
        <f>rev_exp_worksheet!T33/$G33*100</f>
        <v>3.8852705439134141</v>
      </c>
      <c r="K33" s="25">
        <f>rev_exp_worksheet!U33/$G33*100</f>
        <v>1.7873638562834353</v>
      </c>
      <c r="L33" s="25">
        <f>rev_exp_worksheet!V33/$G33*100</f>
        <v>1.630864317668786</v>
      </c>
      <c r="M33" s="25">
        <f>rev_exp_worksheet!W33/$G33*100</f>
        <v>4.2753174887195895</v>
      </c>
      <c r="N33" s="25">
        <f>rev_exp_worksheet!X33/$G33*100</f>
        <v>4.361871621908306</v>
      </c>
      <c r="O33" s="25">
        <f>rev_exp_worksheet!Y33/$G33*100</f>
        <v>5.1522303869583581</v>
      </c>
      <c r="P33" s="25">
        <f>rev_exp_worksheet!Z33/$G33*100</f>
        <v>18.636583863545493</v>
      </c>
      <c r="Q33" s="25">
        <f>rev_exp_worksheet!AA33/$G33*100</f>
        <v>3.6970552118887197</v>
      </c>
      <c r="R33" s="25">
        <f>rev_exp_worksheet!AB33/$G33*100</f>
        <v>2.3241621018077971</v>
      </c>
      <c r="S33" s="14">
        <f>rev_exp_worksheet!R33/rev_exp_worksheet!N33</f>
        <v>6547.9166107435831</v>
      </c>
      <c r="T33" s="14">
        <f>G33/rev_exp_worksheet!N33</f>
        <v>13382.789256417042</v>
      </c>
      <c r="U33" s="1">
        <f t="shared" si="0"/>
        <v>42</v>
      </c>
    </row>
    <row r="34" spans="1:21">
      <c r="A34" t="s">
        <v>26</v>
      </c>
      <c r="B34" s="14">
        <f>rev_exp_worksheet!J34</f>
        <v>12265308</v>
      </c>
      <c r="C34" s="25">
        <f>rev_exp_worksheet!K34/$B34*100</f>
        <v>16.070684894337752</v>
      </c>
      <c r="D34" s="25">
        <f>rev_exp_worksheet!L34/$B34*100</f>
        <v>20.227759465966937</v>
      </c>
      <c r="E34" s="25">
        <f>rev_exp_worksheet!M34/$B34*100</f>
        <v>51.670671458066927</v>
      </c>
      <c r="F34" s="24">
        <f>B34/rev_exp_worksheet!N34</f>
        <v>13597.90243902439</v>
      </c>
      <c r="G34" s="14">
        <f>rev_exp_worksheet!Q34</f>
        <v>13360919</v>
      </c>
      <c r="H34" s="25">
        <f>rev_exp_worksheet!R34/$G34*100</f>
        <v>45.789144968246568</v>
      </c>
      <c r="I34" s="25">
        <f>rev_exp_worksheet!S34/$G34*100</f>
        <v>0.91169858899675993</v>
      </c>
      <c r="J34" s="25">
        <f>rev_exp_worksheet!T34/$G34*100</f>
        <v>3.4291077582313014</v>
      </c>
      <c r="K34" s="25">
        <f>rev_exp_worksheet!U34/$G34*100</f>
        <v>2.4749326000703995</v>
      </c>
      <c r="L34" s="25">
        <f>rev_exp_worksheet!V34/$G34*100</f>
        <v>5.1107563783599019</v>
      </c>
      <c r="M34" s="25">
        <f>rev_exp_worksheet!W34/$G34*100</f>
        <v>6.5062439941444143</v>
      </c>
      <c r="N34" s="25">
        <f>rev_exp_worksheet!X34/$G34*100</f>
        <v>4.4771181533246329</v>
      </c>
      <c r="O34" s="25">
        <f>rev_exp_worksheet!Y34/$G34*100</f>
        <v>6.2515329970939879</v>
      </c>
      <c r="P34" s="25">
        <f>rev_exp_worksheet!Z34/$G34*100</f>
        <v>0.63224902418763262</v>
      </c>
      <c r="Q34" s="25">
        <f>rev_exp_worksheet!AA34/$G34*100</f>
        <v>5.2617798221813938</v>
      </c>
      <c r="R34" s="25">
        <f>rev_exp_worksheet!AB34/$G34*100</f>
        <v>6.3728864758479551</v>
      </c>
      <c r="S34" s="14">
        <f>rev_exp_worksheet!R34/rev_exp_worksheet!N34</f>
        <v>6782.5394345898012</v>
      </c>
      <c r="T34" s="14">
        <f>G34/rev_exp_worksheet!N34</f>
        <v>14812.548780487805</v>
      </c>
      <c r="U34" s="1">
        <f t="shared" si="0"/>
        <v>26</v>
      </c>
    </row>
    <row r="35" spans="1:21">
      <c r="A35" t="s">
        <v>27</v>
      </c>
      <c r="B35" s="14">
        <f>rev_exp_worksheet!J35</f>
        <v>54323788</v>
      </c>
      <c r="C35" s="25">
        <f>rev_exp_worksheet!K35/$B35*100</f>
        <v>5.4116476560876059</v>
      </c>
      <c r="D35" s="25">
        <f>rev_exp_worksheet!L35/$B35*100</f>
        <v>18.687949374958905</v>
      </c>
      <c r="E35" s="25">
        <f>rev_exp_worksheet!M35/$B35*100</f>
        <v>43.295811772183484</v>
      </c>
      <c r="F35" s="24">
        <f>B35/rev_exp_worksheet!N35</f>
        <v>19270.588151826891</v>
      </c>
      <c r="G35" s="14">
        <f>rev_exp_worksheet!Q35</f>
        <v>62071561</v>
      </c>
      <c r="H35" s="25">
        <f>rev_exp_worksheet!R35/$G35*100</f>
        <v>26.908771989800613</v>
      </c>
      <c r="I35" s="25">
        <f>rev_exp_worksheet!S35/$G35*100</f>
        <v>0.66417282465314509</v>
      </c>
      <c r="J35" s="25">
        <f>rev_exp_worksheet!T35/$G35*100</f>
        <v>2.2786802800077801</v>
      </c>
      <c r="K35" s="25">
        <f>rev_exp_worksheet!U35/$G35*100</f>
        <v>1.6960737623466566</v>
      </c>
      <c r="L35" s="25">
        <f>rev_exp_worksheet!V35/$G35*100</f>
        <v>0.56735940634713533</v>
      </c>
      <c r="M35" s="25">
        <f>rev_exp_worksheet!W35/$G35*100</f>
        <v>2.4952087639619696</v>
      </c>
      <c r="N35" s="25">
        <f>rev_exp_worksheet!X35/$G35*100</f>
        <v>2.145904289405578</v>
      </c>
      <c r="O35" s="25">
        <f>rev_exp_worksheet!Y35/$G35*100</f>
        <v>3.3087816657293345</v>
      </c>
      <c r="P35" s="25">
        <f>rev_exp_worksheet!Z35/$G35*100</f>
        <v>25.949738028982388</v>
      </c>
      <c r="Q35" s="25">
        <f>rev_exp_worksheet!AA35/$G35*100</f>
        <v>2.5203236309781221</v>
      </c>
      <c r="R35" s="25">
        <f>rev_exp_worksheet!AB35/$G35*100</f>
        <v>2.314411941404213</v>
      </c>
      <c r="S35" s="14">
        <f>rev_exp_worksheet!R35/rev_exp_worksheet!N35</f>
        <v>5925.0425044341964</v>
      </c>
      <c r="T35" s="14">
        <f>G35/rev_exp_worksheet!N35</f>
        <v>22019</v>
      </c>
      <c r="U35" s="1">
        <f t="shared" si="0"/>
        <v>2</v>
      </c>
    </row>
    <row r="36" spans="1:21">
      <c r="A36" t="s">
        <v>28</v>
      </c>
      <c r="B36" s="14">
        <f>rev_exp_worksheet!J36</f>
        <v>494582164</v>
      </c>
      <c r="C36" s="25">
        <f>rev_exp_worksheet!K36/$B36*100</f>
        <v>4.7118003228276546</v>
      </c>
      <c r="D36" s="25">
        <f>rev_exp_worksheet!L36/$B36*100</f>
        <v>38.605431189791148</v>
      </c>
      <c r="E36" s="25">
        <f>rev_exp_worksheet!M36/$B36*100</f>
        <v>37.517760951848636</v>
      </c>
      <c r="F36" s="24">
        <f>B36/rev_exp_worksheet!N36</f>
        <v>12159.065886517848</v>
      </c>
      <c r="G36" s="14">
        <f>rev_exp_worksheet!Q36</f>
        <v>492926348</v>
      </c>
      <c r="H36" s="25">
        <f>rev_exp_worksheet!R36/$G36*100</f>
        <v>52.159357817488797</v>
      </c>
      <c r="I36" s="25">
        <f>rev_exp_worksheet!S36/$G36*100</f>
        <v>0.91456000846601126</v>
      </c>
      <c r="J36" s="25">
        <f>rev_exp_worksheet!T36/$G36*100</f>
        <v>3.2335705414554141</v>
      </c>
      <c r="K36" s="25">
        <f>rev_exp_worksheet!U36/$G36*100</f>
        <v>3.1470278212841651</v>
      </c>
      <c r="L36" s="25">
        <f>rev_exp_worksheet!V36/$G36*100</f>
        <v>0.69010519802848924</v>
      </c>
      <c r="M36" s="25">
        <f>rev_exp_worksheet!W36/$G36*100</f>
        <v>3.9309116440251639</v>
      </c>
      <c r="N36" s="25">
        <f>rev_exp_worksheet!X36/$G36*100</f>
        <v>3.8276929944105968</v>
      </c>
      <c r="O36" s="25">
        <f>rev_exp_worksheet!Y36/$G36*100</f>
        <v>4.0153098044578455</v>
      </c>
      <c r="P36" s="25">
        <f>rev_exp_worksheet!Z36/$G36*100</f>
        <v>10.050447151183731</v>
      </c>
      <c r="Q36" s="25">
        <f>rev_exp_worksheet!AA36/$G36*100</f>
        <v>3.2728209022415662</v>
      </c>
      <c r="R36" s="25">
        <f>rev_exp_worksheet!AB36/$G36*100</f>
        <v>11.546995471217942</v>
      </c>
      <c r="S36" s="14">
        <f>rev_exp_worksheet!R36/rev_exp_worksheet!N36</f>
        <v>6320.8579415380073</v>
      </c>
      <c r="T36" s="14">
        <f>G36/rev_exp_worksheet!N36</f>
        <v>12118.358442324712</v>
      </c>
      <c r="U36" s="1">
        <f t="shared" si="0"/>
        <v>75</v>
      </c>
    </row>
    <row r="37" spans="1:21">
      <c r="A37" t="s">
        <v>29</v>
      </c>
      <c r="B37" s="14">
        <f>rev_exp_worksheet!J37</f>
        <v>217896091</v>
      </c>
      <c r="C37" s="25">
        <f>rev_exp_worksheet!K37/$B37*100</f>
        <v>9.9638574975629091</v>
      </c>
      <c r="D37" s="25">
        <f>rev_exp_worksheet!L37/$B37*100</f>
        <v>44.78525775847902</v>
      </c>
      <c r="E37" s="25">
        <f>rev_exp_worksheet!M37/$B37*100</f>
        <v>28.012437818354435</v>
      </c>
      <c r="F37" s="24">
        <f>B37/rev_exp_worksheet!N37</f>
        <v>16676.572095515075</v>
      </c>
      <c r="G37" s="14">
        <f>rev_exp_worksheet!Q37</f>
        <v>251872494</v>
      </c>
      <c r="H37" s="25">
        <f>rev_exp_worksheet!R37/$G37*100</f>
        <v>39.993891532276642</v>
      </c>
      <c r="I37" s="25">
        <f>rev_exp_worksheet!S37/$G37*100</f>
        <v>0.76929090558018609</v>
      </c>
      <c r="J37" s="25">
        <f>rev_exp_worksheet!T37/$G37*100</f>
        <v>3.1482507891473057</v>
      </c>
      <c r="K37" s="25">
        <f>rev_exp_worksheet!U37/$G37*100</f>
        <v>2.0600019230365025</v>
      </c>
      <c r="L37" s="25">
        <f>rev_exp_worksheet!V37/$G37*100</f>
        <v>0.83598678305857388</v>
      </c>
      <c r="M37" s="25">
        <f>rev_exp_worksheet!W37/$G37*100</f>
        <v>3.1238572084810499</v>
      </c>
      <c r="N37" s="25">
        <f>rev_exp_worksheet!X37/$G37*100</f>
        <v>3.6560939877777998</v>
      </c>
      <c r="O37" s="25">
        <f>rev_exp_worksheet!Y37/$G37*100</f>
        <v>5.344470436696434</v>
      </c>
      <c r="P37" s="25">
        <f>rev_exp_worksheet!Z37/$G37*100</f>
        <v>14.491270992059974</v>
      </c>
      <c r="Q37" s="25">
        <f>rev_exp_worksheet!AA37/$G37*100</f>
        <v>3.6064762315808894</v>
      </c>
      <c r="R37" s="25">
        <f>rev_exp_worksheet!AB37/$G37*100</f>
        <v>4.3764405652012162</v>
      </c>
      <c r="S37" s="14">
        <f>rev_exp_worksheet!R37/rev_exp_worksheet!N37</f>
        <v>7709.5983506811572</v>
      </c>
      <c r="T37" s="14">
        <f>G37/rev_exp_worksheet!N37</f>
        <v>19276.939690800551</v>
      </c>
      <c r="U37" s="1">
        <f t="shared" si="0"/>
        <v>5</v>
      </c>
    </row>
    <row r="38" spans="1:21">
      <c r="A38" t="s">
        <v>30</v>
      </c>
      <c r="B38" s="14">
        <f>rev_exp_worksheet!J38</f>
        <v>4645449</v>
      </c>
      <c r="C38" s="25">
        <f>rev_exp_worksheet!K38/$B38*100</f>
        <v>19.772943368875644</v>
      </c>
      <c r="D38" s="25">
        <f>rev_exp_worksheet!L38/$B38*100</f>
        <v>32.301700007900202</v>
      </c>
      <c r="E38" s="25">
        <f>rev_exp_worksheet!M38/$B38*100</f>
        <v>44.781376353502104</v>
      </c>
      <c r="F38" s="24">
        <f>B38/rev_exp_worksheet!N38</f>
        <v>15800.84693877551</v>
      </c>
      <c r="G38" s="14">
        <f>rev_exp_worksheet!Q38</f>
        <v>4808354</v>
      </c>
      <c r="H38" s="25">
        <f>rev_exp_worksheet!R38/$G38*100</f>
        <v>47.693562079663849</v>
      </c>
      <c r="I38" s="25">
        <f>rev_exp_worksheet!S38/$G38*100</f>
        <v>1.5568450243056147</v>
      </c>
      <c r="J38" s="25">
        <f>rev_exp_worksheet!T38/$G38*100</f>
        <v>5.953589315595317</v>
      </c>
      <c r="K38" s="25">
        <f>rev_exp_worksheet!U38/$G38*100</f>
        <v>2.9036813845236851</v>
      </c>
      <c r="L38" s="25">
        <f>rev_exp_worksheet!V38/$G38*100</f>
        <v>5.7675734773271685</v>
      </c>
      <c r="M38" s="25">
        <f>rev_exp_worksheet!W38/$G38*100</f>
        <v>8.0206939838456162</v>
      </c>
      <c r="N38" s="25">
        <f>rev_exp_worksheet!X38/$G38*100</f>
        <v>7.3195717287038349</v>
      </c>
      <c r="O38" s="25">
        <f>rev_exp_worksheet!Y38/$G38*100</f>
        <v>3.8510802241265933</v>
      </c>
      <c r="P38" s="25">
        <f>rev_exp_worksheet!Z38/$G38*100</f>
        <v>1.8895403707796889</v>
      </c>
      <c r="Q38" s="25">
        <f>rev_exp_worksheet!AA38/$G38*100</f>
        <v>5.254528264765864</v>
      </c>
      <c r="R38" s="25">
        <f>rev_exp_worksheet!AB38/$G38*100</f>
        <v>4.7397625050069108</v>
      </c>
      <c r="S38" s="14">
        <f>rev_exp_worksheet!R38/rev_exp_worksheet!N38</f>
        <v>7800.2561224489791</v>
      </c>
      <c r="T38" s="14">
        <f>G38/rev_exp_worksheet!N38</f>
        <v>16354.945578231293</v>
      </c>
      <c r="U38" s="1">
        <f t="shared" si="0"/>
        <v>12</v>
      </c>
    </row>
    <row r="39" spans="1:21">
      <c r="A39" t="s">
        <v>31</v>
      </c>
      <c r="B39" s="14">
        <f>rev_exp_worksheet!J39</f>
        <v>537141676</v>
      </c>
      <c r="C39" s="25">
        <f>rev_exp_worksheet!K39/$B39*100</f>
        <v>13.066744796767548</v>
      </c>
      <c r="D39" s="25">
        <f>rev_exp_worksheet!L39/$B39*100</f>
        <v>33.418566091676716</v>
      </c>
      <c r="E39" s="25">
        <f>rev_exp_worksheet!M39/$B39*100</f>
        <v>51.087177975741362</v>
      </c>
      <c r="F39" s="24">
        <f>B39/rev_exp_worksheet!N39</f>
        <v>10106.146302916275</v>
      </c>
      <c r="G39" s="14">
        <f>rev_exp_worksheet!Q39</f>
        <v>511091790</v>
      </c>
      <c r="H39" s="25">
        <f>rev_exp_worksheet!R39/$G39*100</f>
        <v>56.026135700594992</v>
      </c>
      <c r="I39" s="25">
        <f>rev_exp_worksheet!S39/$G39*100</f>
        <v>1.1325254706204535</v>
      </c>
      <c r="J39" s="25">
        <f>rev_exp_worksheet!T39/$G39*100</f>
        <v>8.3317491423605148</v>
      </c>
      <c r="K39" s="25">
        <f>rev_exp_worksheet!U39/$G39*100</f>
        <v>3.0485957894177873</v>
      </c>
      <c r="L39" s="25">
        <f>rev_exp_worksheet!V39/$G39*100</f>
        <v>0.89689852384441537</v>
      </c>
      <c r="M39" s="25">
        <f>rev_exp_worksheet!W39/$G39*100</f>
        <v>4.5701665565788092</v>
      </c>
      <c r="N39" s="25">
        <f>rev_exp_worksheet!X39/$G39*100</f>
        <v>4.3766089394627139</v>
      </c>
      <c r="O39" s="25">
        <f>rev_exp_worksheet!Y39/$G39*100</f>
        <v>7.1637813082460182</v>
      </c>
      <c r="P39" s="25">
        <f>rev_exp_worksheet!Z39/$G39*100</f>
        <v>4.0326585621733431</v>
      </c>
      <c r="Q39" s="25">
        <f>rev_exp_worksheet!AA39/$G39*100</f>
        <v>6.7031533513774511</v>
      </c>
      <c r="R39" s="25">
        <f>rev_exp_worksheet!AB39/$G39*100</f>
        <v>0</v>
      </c>
      <c r="S39" s="14">
        <f>rev_exp_worksheet!R39/rev_exp_worksheet!N39</f>
        <v>5387.4878611476952</v>
      </c>
      <c r="T39" s="14">
        <f>G39/rev_exp_worksheet!N39</f>
        <v>9616.026152398872</v>
      </c>
      <c r="U39" s="1">
        <f t="shared" si="0"/>
        <v>153</v>
      </c>
    </row>
    <row r="40" spans="1:21">
      <c r="A40" t="s">
        <v>32</v>
      </c>
      <c r="B40" s="14">
        <f>rev_exp_worksheet!J40</f>
        <v>15971441</v>
      </c>
      <c r="C40" s="25">
        <f>rev_exp_worksheet!K40/$B40*100</f>
        <v>8.7601801240101</v>
      </c>
      <c r="D40" s="25">
        <f>rev_exp_worksheet!L40/$B40*100</f>
        <v>32.10966374292714</v>
      </c>
      <c r="E40" s="25">
        <f>rev_exp_worksheet!M40/$B40*100</f>
        <v>43.924959557500166</v>
      </c>
      <c r="F40" s="24">
        <f>B40/rev_exp_worksheet!N40</f>
        <v>11391.898002853068</v>
      </c>
      <c r="G40" s="14">
        <f>rev_exp_worksheet!Q40</f>
        <v>17050878</v>
      </c>
      <c r="H40" s="25">
        <f>rev_exp_worksheet!R40/$G40*100</f>
        <v>48.229728521897819</v>
      </c>
      <c r="I40" s="25">
        <f>rev_exp_worksheet!S40/$G40*100</f>
        <v>0.99537630848100611</v>
      </c>
      <c r="J40" s="25">
        <f>rev_exp_worksheet!T40/$G40*100</f>
        <v>2.6300855592304395</v>
      </c>
      <c r="K40" s="25">
        <f>rev_exp_worksheet!U40/$G40*100</f>
        <v>4.0488734363121948</v>
      </c>
      <c r="L40" s="25">
        <f>rev_exp_worksheet!V40/$G40*100</f>
        <v>4.4855719453273899</v>
      </c>
      <c r="M40" s="25">
        <f>rev_exp_worksheet!W40/$G40*100</f>
        <v>5.8283868431877819</v>
      </c>
      <c r="N40" s="25">
        <f>rev_exp_worksheet!X40/$G40*100</f>
        <v>4.1044238308431975</v>
      </c>
      <c r="O40" s="25">
        <f>rev_exp_worksheet!Y40/$G40*100</f>
        <v>7.0040016121163964</v>
      </c>
      <c r="P40" s="25">
        <f>rev_exp_worksheet!Z40/$G40*100</f>
        <v>12.985723843663651</v>
      </c>
      <c r="Q40" s="25">
        <f>rev_exp_worksheet!AA40/$G40*100</f>
        <v>4.5029943912565669</v>
      </c>
      <c r="R40" s="25">
        <f>rev_exp_worksheet!AB40/$G40*100</f>
        <v>3.9105790329389496</v>
      </c>
      <c r="S40" s="14">
        <f>rev_exp_worksheet!R40/rev_exp_worksheet!N40</f>
        <v>5865.614957203994</v>
      </c>
      <c r="T40" s="14">
        <f>G40/rev_exp_worksheet!N40</f>
        <v>12161.824536376605</v>
      </c>
      <c r="U40" s="1">
        <f t="shared" si="0"/>
        <v>73</v>
      </c>
    </row>
    <row r="41" spans="1:21">
      <c r="A41" t="s">
        <v>33</v>
      </c>
      <c r="B41" s="14">
        <f>rev_exp_worksheet!J41</f>
        <v>1170416217</v>
      </c>
      <c r="C41" s="25">
        <f>rev_exp_worksheet!K41/$B41*100</f>
        <v>7.4811906848348126</v>
      </c>
      <c r="D41" s="25">
        <f>rev_exp_worksheet!L41/$B41*100</f>
        <v>52.915236392354259</v>
      </c>
      <c r="E41" s="25">
        <f>rev_exp_worksheet!M41/$B41*100</f>
        <v>39.377039834710352</v>
      </c>
      <c r="F41" s="24">
        <f>B41/rev_exp_worksheet!N41</f>
        <v>10513.035273511183</v>
      </c>
      <c r="G41" s="14">
        <f>rev_exp_worksheet!Q41</f>
        <v>1255819227</v>
      </c>
      <c r="H41" s="25">
        <f>rev_exp_worksheet!R41/$G41*100</f>
        <v>61.179257625747439</v>
      </c>
      <c r="I41" s="25">
        <f>rev_exp_worksheet!S41/$G41*100</f>
        <v>1.1541050462034372</v>
      </c>
      <c r="J41" s="25">
        <f>rev_exp_worksheet!T41/$G41*100</f>
        <v>4.0061862168001356</v>
      </c>
      <c r="K41" s="25">
        <f>rev_exp_worksheet!U41/$G41*100</f>
        <v>2.0853002181340226</v>
      </c>
      <c r="L41" s="25">
        <f>rev_exp_worksheet!V41/$G41*100</f>
        <v>0.75900700236690988</v>
      </c>
      <c r="M41" s="25">
        <f>rev_exp_worksheet!W41/$G41*100</f>
        <v>4.9368180719851331</v>
      </c>
      <c r="N41" s="25">
        <f>rev_exp_worksheet!X41/$G41*100</f>
        <v>4.8129750015365866</v>
      </c>
      <c r="O41" s="25">
        <f>rev_exp_worksheet!Y41/$G41*100</f>
        <v>5.052627375484513</v>
      </c>
      <c r="P41" s="25">
        <f>rev_exp_worksheet!Z41/$G41*100</f>
        <v>9.523444134208976</v>
      </c>
      <c r="Q41" s="25">
        <f>rev_exp_worksheet!AA41/$G41*100</f>
        <v>4.3016553934318758</v>
      </c>
      <c r="R41" s="25">
        <f>rev_exp_worksheet!AB41/$G41*100</f>
        <v>0</v>
      </c>
      <c r="S41" s="14">
        <f>rev_exp_worksheet!R41/rev_exp_worksheet!N41</f>
        <v>6901.1127297224475</v>
      </c>
      <c r="T41" s="14">
        <f>G41/rev_exp_worksheet!N41</f>
        <v>11280.15114524387</v>
      </c>
      <c r="U41" s="1">
        <f t="shared" si="0"/>
        <v>104</v>
      </c>
    </row>
    <row r="42" spans="1:21">
      <c r="A42" t="s">
        <v>34</v>
      </c>
      <c r="B42" s="14">
        <f>rev_exp_worksheet!J42</f>
        <v>96996401</v>
      </c>
      <c r="C42" s="25">
        <f>rev_exp_worksheet!K42/$B42*100</f>
        <v>11.714806820512855</v>
      </c>
      <c r="D42" s="25">
        <f>rev_exp_worksheet!L42/$B42*100</f>
        <v>22.483564106672372</v>
      </c>
      <c r="E42" s="25">
        <f>rev_exp_worksheet!M42/$B42*100</f>
        <v>46.671470831170325</v>
      </c>
      <c r="F42" s="24">
        <f>B42/rev_exp_worksheet!N42</f>
        <v>12501.147183915453</v>
      </c>
      <c r="G42" s="14">
        <f>rev_exp_worksheet!Q42</f>
        <v>86561957</v>
      </c>
      <c r="H42" s="25">
        <f>rev_exp_worksheet!R42/$G42*100</f>
        <v>57.654854707131911</v>
      </c>
      <c r="I42" s="25">
        <f>rev_exp_worksheet!S42/$G42*100</f>
        <v>1.5821048962652264</v>
      </c>
      <c r="J42" s="25">
        <f>rev_exp_worksheet!T42/$G42*100</f>
        <v>4.0044081027419463</v>
      </c>
      <c r="K42" s="25">
        <f>rev_exp_worksheet!U42/$G42*100</f>
        <v>4.5290225705040381</v>
      </c>
      <c r="L42" s="25">
        <f>rev_exp_worksheet!V42/$G42*100</f>
        <v>1.0771595540521339</v>
      </c>
      <c r="M42" s="25">
        <f>rev_exp_worksheet!W42/$G42*100</f>
        <v>4.2279734618291958</v>
      </c>
      <c r="N42" s="25">
        <f>rev_exp_worksheet!X42/$G42*100</f>
        <v>5.1817846955562716</v>
      </c>
      <c r="O42" s="25">
        <f>rev_exp_worksheet!Y42/$G42*100</f>
        <v>5.8282079967300193</v>
      </c>
      <c r="P42" s="25">
        <f>rev_exp_worksheet!Z42/$G42*100</f>
        <v>2.2625075123936953</v>
      </c>
      <c r="Q42" s="25">
        <f>rev_exp_worksheet!AA42/$G42*100</f>
        <v>5.947746421675749</v>
      </c>
      <c r="R42" s="25">
        <f>rev_exp_worksheet!AB42/$G42*100</f>
        <v>2.4098634923422537</v>
      </c>
      <c r="S42" s="14">
        <f>rev_exp_worksheet!R42/rev_exp_worksheet!N42</f>
        <v>6432.1652970743653</v>
      </c>
      <c r="T42" s="14">
        <f>G42/rev_exp_worksheet!N42</f>
        <v>11156.329037247067</v>
      </c>
      <c r="U42" s="1">
        <f t="shared" si="0"/>
        <v>108</v>
      </c>
    </row>
    <row r="43" spans="1:21">
      <c r="A43" t="s">
        <v>35</v>
      </c>
      <c r="B43" s="14">
        <f>rev_exp_worksheet!J43</f>
        <v>137056011</v>
      </c>
      <c r="C43" s="25">
        <f>rev_exp_worksheet!K43/$B43*100</f>
        <v>10.257918567322086</v>
      </c>
      <c r="D43" s="25">
        <f>rev_exp_worksheet!L43/$B43*100</f>
        <v>17.713393832832331</v>
      </c>
      <c r="E43" s="25">
        <f>rev_exp_worksheet!M43/$B43*100</f>
        <v>51.713369944788489</v>
      </c>
      <c r="F43" s="24">
        <f>B43/rev_exp_worksheet!N43</f>
        <v>14315.438792563193</v>
      </c>
      <c r="G43" s="14">
        <f>rev_exp_worksheet!Q43</f>
        <v>153278538</v>
      </c>
      <c r="H43" s="25">
        <f>rev_exp_worksheet!R43/$G43*100</f>
        <v>36.013284403847848</v>
      </c>
      <c r="I43" s="25">
        <f>rev_exp_worksheet!S43/$G43*100</f>
        <v>0.98904529608704905</v>
      </c>
      <c r="J43" s="25">
        <f>rev_exp_worksheet!T43/$G43*100</f>
        <v>1.5940247224957225</v>
      </c>
      <c r="K43" s="25">
        <f>rev_exp_worksheet!U43/$G43*100</f>
        <v>3.5751713720025178</v>
      </c>
      <c r="L43" s="25">
        <f>rev_exp_worksheet!V43/$G43*100</f>
        <v>0.48313518621896046</v>
      </c>
      <c r="M43" s="25">
        <f>rev_exp_worksheet!W43/$G43*100</f>
        <v>2.876427468273477</v>
      </c>
      <c r="N43" s="25">
        <f>rev_exp_worksheet!X43/$G43*100</f>
        <v>2.2082020576161812</v>
      </c>
      <c r="O43" s="25">
        <f>rev_exp_worksheet!Y43/$G43*100</f>
        <v>5.0197724615562285</v>
      </c>
      <c r="P43" s="25">
        <f>rev_exp_worksheet!Z43/$G43*100</f>
        <v>26.094708308086812</v>
      </c>
      <c r="Q43" s="25">
        <f>rev_exp_worksheet!AA43/$G43*100</f>
        <v>4.3031172961735846</v>
      </c>
      <c r="R43" s="25">
        <f>rev_exp_worksheet!AB43/$G43*100</f>
        <v>3.5998190431591928</v>
      </c>
      <c r="S43" s="14">
        <f>rev_exp_worksheet!R43/rev_exp_worksheet!N43</f>
        <v>5765.6816189680385</v>
      </c>
      <c r="T43" s="14">
        <f>G43/rev_exp_worksheet!N43</f>
        <v>16009.874451639858</v>
      </c>
      <c r="U43" s="1">
        <f t="shared" si="0"/>
        <v>16</v>
      </c>
    </row>
    <row r="44" spans="1:21">
      <c r="A44" t="s">
        <v>36</v>
      </c>
      <c r="B44" s="14">
        <f>rev_exp_worksheet!J44</f>
        <v>269929413</v>
      </c>
      <c r="C44" s="25">
        <f>rev_exp_worksheet!K44/$B44*100</f>
        <v>4.7882269873272394</v>
      </c>
      <c r="D44" s="25">
        <f>rev_exp_worksheet!L44/$B44*100</f>
        <v>44.01468987005132</v>
      </c>
      <c r="E44" s="25">
        <f>rev_exp_worksheet!M44/$B44*100</f>
        <v>40.830169552511862</v>
      </c>
      <c r="F44" s="24">
        <f>B44/rev_exp_worksheet!N44</f>
        <v>10551.94922012431</v>
      </c>
      <c r="G44" s="14">
        <f>rev_exp_worksheet!Q44</f>
        <v>281695686</v>
      </c>
      <c r="H44" s="25">
        <f>rev_exp_worksheet!R44/$G44*100</f>
        <v>52.272388463201395</v>
      </c>
      <c r="I44" s="25">
        <f>rev_exp_worksheet!S44/$G44*100</f>
        <v>1.5550684542609574</v>
      </c>
      <c r="J44" s="25">
        <f>rev_exp_worksheet!T44/$G44*100</f>
        <v>2.7931299238995089</v>
      </c>
      <c r="K44" s="25">
        <f>rev_exp_worksheet!U44/$G44*100</f>
        <v>1.5280293181344637</v>
      </c>
      <c r="L44" s="25">
        <f>rev_exp_worksheet!V44/$G44*100</f>
        <v>0.32826457271340675</v>
      </c>
      <c r="M44" s="25">
        <f>rev_exp_worksheet!W44/$G44*100</f>
        <v>5.1497695708410678</v>
      </c>
      <c r="N44" s="25">
        <f>rev_exp_worksheet!X44/$G44*100</f>
        <v>4.3737892812458625</v>
      </c>
      <c r="O44" s="25">
        <f>rev_exp_worksheet!Y44/$G44*100</f>
        <v>5.6457280676992694</v>
      </c>
      <c r="P44" s="25">
        <f>rev_exp_worksheet!Z44/$G44*100</f>
        <v>5.1816460902422197</v>
      </c>
      <c r="Q44" s="25">
        <f>rev_exp_worksheet!AA44/$G44*100</f>
        <v>3.7224484403357176</v>
      </c>
      <c r="R44" s="25">
        <f>rev_exp_worksheet!AB44/$G44*100</f>
        <v>3.4813162172458689</v>
      </c>
      <c r="S44" s="14">
        <f>rev_exp_worksheet!R44/rev_exp_worksheet!N44</f>
        <v>5756.1887052890825</v>
      </c>
      <c r="T44" s="14">
        <f>G44/rev_exp_worksheet!N44</f>
        <v>11011.910636800751</v>
      </c>
      <c r="U44" s="1">
        <f t="shared" si="0"/>
        <v>114</v>
      </c>
    </row>
    <row r="45" spans="1:21">
      <c r="A45" t="s">
        <v>37</v>
      </c>
      <c r="B45" s="14">
        <f>rev_exp_worksheet!J45</f>
        <v>30546405</v>
      </c>
      <c r="C45" s="25">
        <f>rev_exp_worksheet!K45/$B45*100</f>
        <v>12.061200000458319</v>
      </c>
      <c r="D45" s="25">
        <f>rev_exp_worksheet!L45/$B45*100</f>
        <v>27.46796226920975</v>
      </c>
      <c r="E45" s="25">
        <f>rev_exp_worksheet!M45/$B45*100</f>
        <v>58.31773002420416</v>
      </c>
      <c r="F45" s="24">
        <f>B45/rev_exp_worksheet!N45</f>
        <v>9234.1006650544132</v>
      </c>
      <c r="G45" s="14">
        <f>rev_exp_worksheet!Q45</f>
        <v>32368382</v>
      </c>
      <c r="H45" s="25">
        <f>rev_exp_worksheet!R45/$G45*100</f>
        <v>56.855494908580852</v>
      </c>
      <c r="I45" s="25">
        <f>rev_exp_worksheet!S45/$G45*100</f>
        <v>1.3563961275543521</v>
      </c>
      <c r="J45" s="25">
        <f>rev_exp_worksheet!T45/$G45*100</f>
        <v>1.1871713575303209</v>
      </c>
      <c r="K45" s="25">
        <f>rev_exp_worksheet!U45/$G45*100</f>
        <v>3.3733054682807433</v>
      </c>
      <c r="L45" s="25">
        <f>rev_exp_worksheet!V45/$G45*100</f>
        <v>3.9738947717559681</v>
      </c>
      <c r="M45" s="25">
        <f>rev_exp_worksheet!W45/$G45*100</f>
        <v>4.8683442070104093</v>
      </c>
      <c r="N45" s="25">
        <f>rev_exp_worksheet!X45/$G45*100</f>
        <v>4.4372737568408578</v>
      </c>
      <c r="O45" s="25">
        <f>rev_exp_worksheet!Y45/$G45*100</f>
        <v>8.0847934567751949</v>
      </c>
      <c r="P45" s="25">
        <f>rev_exp_worksheet!Z45/$G45*100</f>
        <v>3.4802481013725059E-2</v>
      </c>
      <c r="Q45" s="25">
        <f>rev_exp_worksheet!AA45/$G45*100</f>
        <v>5.379966011276065</v>
      </c>
      <c r="R45" s="25">
        <f>rev_exp_worksheet!AB45/$G45*100</f>
        <v>7.5105123882929945</v>
      </c>
      <c r="S45" s="14">
        <f>rev_exp_worksheet!R45/rev_exp_worksheet!N45</f>
        <v>5563.2417714631201</v>
      </c>
      <c r="T45" s="14">
        <f>G45/rev_exp_worksheet!N45</f>
        <v>9784.8796856106401</v>
      </c>
      <c r="U45" s="1">
        <f t="shared" si="0"/>
        <v>152</v>
      </c>
    </row>
    <row r="46" spans="1:21">
      <c r="A46" t="s">
        <v>38</v>
      </c>
      <c r="B46" s="14">
        <f>rev_exp_worksheet!J46</f>
        <v>221299253</v>
      </c>
      <c r="C46" s="25">
        <f>rev_exp_worksheet!K46/$B46*100</f>
        <v>6.9073161308863522</v>
      </c>
      <c r="D46" s="25">
        <f>rev_exp_worksheet!L46/$B46*100</f>
        <v>47.568640008016658</v>
      </c>
      <c r="E46" s="25">
        <f>rev_exp_worksheet!M46/$B46*100</f>
        <v>45.221097967285054</v>
      </c>
      <c r="F46" s="24">
        <f>B46/rev_exp_worksheet!N46</f>
        <v>9954.5343439341468</v>
      </c>
      <c r="G46" s="14">
        <f>rev_exp_worksheet!Q46</f>
        <v>229977432</v>
      </c>
      <c r="H46" s="25">
        <f>rev_exp_worksheet!R46/$G46*100</f>
        <v>56.238737207918732</v>
      </c>
      <c r="I46" s="25">
        <f>rev_exp_worksheet!S46/$G46*100</f>
        <v>1.2739794529056225</v>
      </c>
      <c r="J46" s="25">
        <f>rev_exp_worksheet!T46/$G46*100</f>
        <v>2.6052690204837146</v>
      </c>
      <c r="K46" s="25">
        <f>rev_exp_worksheet!U46/$G46*100</f>
        <v>4.6956250124577448</v>
      </c>
      <c r="L46" s="25">
        <f>rev_exp_worksheet!V46/$G46*100</f>
        <v>0.42413919988462173</v>
      </c>
      <c r="M46" s="25">
        <f>rev_exp_worksheet!W46/$G46*100</f>
        <v>6.1143409323746161</v>
      </c>
      <c r="N46" s="25">
        <f>rev_exp_worksheet!X46/$G46*100</f>
        <v>4.8148358313697495</v>
      </c>
      <c r="O46" s="25">
        <f>rev_exp_worksheet!Y46/$G46*100</f>
        <v>7.7694729281088764</v>
      </c>
      <c r="P46" s="25">
        <f>rev_exp_worksheet!Z46/$G46*100</f>
        <v>9.9467077317395223</v>
      </c>
      <c r="Q46" s="25">
        <f>rev_exp_worksheet!AA46/$G46*100</f>
        <v>4.1771303412066976</v>
      </c>
      <c r="R46" s="25">
        <f>rev_exp_worksheet!AB46/$G46*100</f>
        <v>0</v>
      </c>
      <c r="S46" s="14">
        <f>rev_exp_worksheet!R46/rev_exp_worksheet!N46</f>
        <v>5817.8401160541589</v>
      </c>
      <c r="T46" s="14">
        <f>G46/rev_exp_worksheet!N46</f>
        <v>10344.898205208943</v>
      </c>
      <c r="U46" s="1">
        <f t="shared" si="0"/>
        <v>142</v>
      </c>
    </row>
    <row r="47" spans="1:21">
      <c r="A47" t="s">
        <v>39</v>
      </c>
      <c r="B47" s="14">
        <f>rev_exp_worksheet!J47</f>
        <v>18057791</v>
      </c>
      <c r="C47" s="25">
        <f>rev_exp_worksheet!K47/$B47*100</f>
        <v>11.627385653095663</v>
      </c>
      <c r="D47" s="25">
        <f>rev_exp_worksheet!L47/$B47*100</f>
        <v>32.507863226459982</v>
      </c>
      <c r="E47" s="25">
        <f>rev_exp_worksheet!M47/$B47*100</f>
        <v>55.754660135339918</v>
      </c>
      <c r="F47" s="24">
        <f>B47/rev_exp_worksheet!N47</f>
        <v>10277.627205463859</v>
      </c>
      <c r="G47" s="14">
        <f>rev_exp_worksheet!Q47</f>
        <v>17758645</v>
      </c>
      <c r="H47" s="25">
        <f>rev_exp_worksheet!R47/$G47*100</f>
        <v>61.420923386891289</v>
      </c>
      <c r="I47" s="25">
        <f>rev_exp_worksheet!S47/$G47*100</f>
        <v>1.2043904250577677</v>
      </c>
      <c r="J47" s="25">
        <f>rev_exp_worksheet!T47/$G47*100</f>
        <v>1.5917561277901553</v>
      </c>
      <c r="K47" s="25">
        <f>rev_exp_worksheet!U47/$G47*100</f>
        <v>2.7543110411858565</v>
      </c>
      <c r="L47" s="25">
        <f>rev_exp_worksheet!V47/$G47*100</f>
        <v>3.7028657873390678</v>
      </c>
      <c r="M47" s="25">
        <f>rev_exp_worksheet!W47/$G47*100</f>
        <v>5.7395429662567166</v>
      </c>
      <c r="N47" s="25">
        <f>rev_exp_worksheet!X47/$G47*100</f>
        <v>5.7153815507883623</v>
      </c>
      <c r="O47" s="25">
        <f>rev_exp_worksheet!Y47/$G47*100</f>
        <v>6.5776728460983369</v>
      </c>
      <c r="P47" s="25">
        <f>rev_exp_worksheet!Z47/$G47*100</f>
        <v>3.1548229608734228</v>
      </c>
      <c r="Q47" s="25">
        <f>rev_exp_worksheet!AA47/$G47*100</f>
        <v>7.1292560327660137</v>
      </c>
      <c r="R47" s="25">
        <f>rev_exp_worksheet!AB47/$G47*100</f>
        <v>0</v>
      </c>
      <c r="S47" s="14">
        <f>rev_exp_worksheet!R47/rev_exp_worksheet!N47</f>
        <v>6208.0385543540124</v>
      </c>
      <c r="T47" s="14">
        <f>G47/rev_exp_worksheet!N47</f>
        <v>10107.36767216847</v>
      </c>
      <c r="U47" s="1">
        <f t="shared" si="0"/>
        <v>146</v>
      </c>
    </row>
    <row r="48" spans="1:21">
      <c r="A48" t="s">
        <v>40</v>
      </c>
      <c r="B48" s="14">
        <f>rev_exp_worksheet!J48</f>
        <v>51779252</v>
      </c>
      <c r="C48" s="25">
        <f>rev_exp_worksheet!K48/$B48*100</f>
        <v>14.366051483323862</v>
      </c>
      <c r="D48" s="25">
        <f>rev_exp_worksheet!L48/$B48*100</f>
        <v>29.304117796062407</v>
      </c>
      <c r="E48" s="25">
        <f>rev_exp_worksheet!M48/$B48*100</f>
        <v>46.987084711073074</v>
      </c>
      <c r="F48" s="24">
        <f>B48/rev_exp_worksheet!N48</f>
        <v>12240.957919621749</v>
      </c>
      <c r="G48" s="14">
        <f>rev_exp_worksheet!Q48</f>
        <v>53651134</v>
      </c>
      <c r="H48" s="25">
        <f>rev_exp_worksheet!R48/$G48*100</f>
        <v>50.267788542922496</v>
      </c>
      <c r="I48" s="25">
        <f>rev_exp_worksheet!S48/$G48*100</f>
        <v>1.5078103474942393</v>
      </c>
      <c r="J48" s="25">
        <f>rev_exp_worksheet!T48/$G48*100</f>
        <v>5.5186767534121461</v>
      </c>
      <c r="K48" s="25">
        <f>rev_exp_worksheet!U48/$G48*100</f>
        <v>2.8547468726383309</v>
      </c>
      <c r="L48" s="25">
        <f>rev_exp_worksheet!V48/$G48*100</f>
        <v>1.401357537009376</v>
      </c>
      <c r="M48" s="25">
        <f>rev_exp_worksheet!W48/$G48*100</f>
        <v>4.7753812622115319</v>
      </c>
      <c r="N48" s="25">
        <f>rev_exp_worksheet!X48/$G48*100</f>
        <v>4.8076037125328988</v>
      </c>
      <c r="O48" s="25">
        <f>rev_exp_worksheet!Y48/$G48*100</f>
        <v>7.4228623201142403</v>
      </c>
      <c r="P48" s="25">
        <f>rev_exp_worksheet!Z48/$G48*100</f>
        <v>5.2573738515946369</v>
      </c>
      <c r="Q48" s="25">
        <f>rev_exp_worksheet!AA48/$G48*100</f>
        <v>6.2524459408444182</v>
      </c>
      <c r="R48" s="25">
        <f>rev_exp_worksheet!AB48/$G48*100</f>
        <v>0</v>
      </c>
      <c r="S48" s="14">
        <f>rev_exp_worksheet!R48/rev_exp_worksheet!N48</f>
        <v>6375.7065224586286</v>
      </c>
      <c r="T48" s="14">
        <f>G48/rev_exp_worksheet!N48</f>
        <v>12683.483215130023</v>
      </c>
      <c r="U48" s="1">
        <f t="shared" si="0"/>
        <v>63</v>
      </c>
    </row>
    <row r="49" spans="1:21">
      <c r="A49" t="s">
        <v>41</v>
      </c>
      <c r="B49" s="14">
        <f>rev_exp_worksheet!J49</f>
        <v>25102053</v>
      </c>
      <c r="C49" s="25">
        <f>rev_exp_worksheet!K49/$B49*100</f>
        <v>8.122136464296366</v>
      </c>
      <c r="D49" s="25">
        <f>rev_exp_worksheet!L49/$B49*100</f>
        <v>38.704615116540467</v>
      </c>
      <c r="E49" s="25">
        <f>rev_exp_worksheet!M49/$B49*100</f>
        <v>43.986900194976087</v>
      </c>
      <c r="F49" s="24">
        <f>B49/rev_exp_worksheet!N49</f>
        <v>11525.276859504133</v>
      </c>
      <c r="G49" s="14">
        <f>rev_exp_worksheet!Q49</f>
        <v>25812482</v>
      </c>
      <c r="H49" s="25">
        <f>rev_exp_worksheet!R49/$G49*100</f>
        <v>55.697362152155691</v>
      </c>
      <c r="I49" s="25">
        <f>rev_exp_worksheet!S49/$G49*100</f>
        <v>1.2744384674050331</v>
      </c>
      <c r="J49" s="25">
        <f>rev_exp_worksheet!T49/$G49*100</f>
        <v>2.3441598913269943</v>
      </c>
      <c r="K49" s="25">
        <f>rev_exp_worksheet!U49/$G49*100</f>
        <v>1.8074681078712229</v>
      </c>
      <c r="L49" s="25">
        <f>rev_exp_worksheet!V49/$G49*100</f>
        <v>2.2847032300109689</v>
      </c>
      <c r="M49" s="25">
        <f>rev_exp_worksheet!W49/$G49*100</f>
        <v>5.6813147220790317</v>
      </c>
      <c r="N49" s="25">
        <f>rev_exp_worksheet!X49/$G49*100</f>
        <v>3.9554849471662585</v>
      </c>
      <c r="O49" s="25">
        <f>rev_exp_worksheet!Y49/$G49*100</f>
        <v>5.5831799902078387</v>
      </c>
      <c r="P49" s="25">
        <f>rev_exp_worksheet!Z49/$G49*100</f>
        <v>6.9066429954314348</v>
      </c>
      <c r="Q49" s="25">
        <f>rev_exp_worksheet!AA49/$G49*100</f>
        <v>5.1036275783165674</v>
      </c>
      <c r="R49" s="25">
        <f>rev_exp_worksheet!AB49/$G49*100</f>
        <v>0</v>
      </c>
      <c r="S49" s="14">
        <f>rev_exp_worksheet!R49/rev_exp_worksheet!N49</f>
        <v>6600.9511386593203</v>
      </c>
      <c r="T49" s="14">
        <f>G49/rev_exp_worksheet!N49</f>
        <v>11851.460973370064</v>
      </c>
      <c r="U49" s="1">
        <f t="shared" si="0"/>
        <v>88</v>
      </c>
    </row>
    <row r="50" spans="1:21">
      <c r="A50" t="s">
        <v>42</v>
      </c>
      <c r="B50" s="14">
        <f>rev_exp_worksheet!J50</f>
        <v>72747077</v>
      </c>
      <c r="C50" s="25">
        <f>rev_exp_worksheet!K50/$B50*100</f>
        <v>3.3908276479617179</v>
      </c>
      <c r="D50" s="25">
        <f>rev_exp_worksheet!L50/$B50*100</f>
        <v>38.449235561725729</v>
      </c>
      <c r="E50" s="25">
        <f>rev_exp_worksheet!M50/$B50*100</f>
        <v>21.030838118760428</v>
      </c>
      <c r="F50" s="24">
        <f>B50/rev_exp_worksheet!N50</f>
        <v>20970.618910348803</v>
      </c>
      <c r="G50" s="14">
        <f>rev_exp_worksheet!Q50</f>
        <v>60085915</v>
      </c>
      <c r="H50" s="25">
        <f>rev_exp_worksheet!R50/$G50*100</f>
        <v>41.618027685856156</v>
      </c>
      <c r="I50" s="25">
        <f>rev_exp_worksheet!S50/$G50*100</f>
        <v>1.1309836090538024</v>
      </c>
      <c r="J50" s="25">
        <f>rev_exp_worksheet!T50/$G50*100</f>
        <v>3.0556026483078438</v>
      </c>
      <c r="K50" s="25">
        <f>rev_exp_worksheet!U50/$G50*100</f>
        <v>2.3539229618122648</v>
      </c>
      <c r="L50" s="25">
        <f>rev_exp_worksheet!V50/$G50*100</f>
        <v>1.0128116714208313</v>
      </c>
      <c r="M50" s="25">
        <f>rev_exp_worksheet!W50/$G50*100</f>
        <v>4.4940538061207862</v>
      </c>
      <c r="N50" s="25">
        <f>rev_exp_worksheet!X50/$G50*100</f>
        <v>4.7021644922940764</v>
      </c>
      <c r="O50" s="25">
        <f>rev_exp_worksheet!Y50/$G50*100</f>
        <v>7.1739867987364425</v>
      </c>
      <c r="P50" s="25">
        <f>rev_exp_worksheet!Z50/$G50*100</f>
        <v>4.9460244218632603</v>
      </c>
      <c r="Q50" s="25">
        <f>rev_exp_worksheet!AA50/$G50*100</f>
        <v>4.0740723013038913</v>
      </c>
      <c r="R50" s="25">
        <f>rev_exp_worksheet!AB50/$G50*100</f>
        <v>6.2351718535034379</v>
      </c>
      <c r="S50" s="14">
        <f>rev_exp_worksheet!R50/rev_exp_worksheet!N50</f>
        <v>7208.582513692706</v>
      </c>
      <c r="T50" s="14">
        <f>G50/rev_exp_worksheet!N50</f>
        <v>17320.817238397234</v>
      </c>
      <c r="U50" s="1">
        <f t="shared" si="0"/>
        <v>8</v>
      </c>
    </row>
    <row r="51" spans="1:21">
      <c r="A51" t="s">
        <v>43</v>
      </c>
      <c r="B51" s="14">
        <f>rev_exp_worksheet!J51</f>
        <v>78653304</v>
      </c>
      <c r="C51" s="25">
        <f>rev_exp_worksheet!K51/$B51*100</f>
        <v>12.224218832561693</v>
      </c>
      <c r="D51" s="25">
        <f>rev_exp_worksheet!L51/$B51*100</f>
        <v>25.749733285203124</v>
      </c>
      <c r="E51" s="25">
        <f>rev_exp_worksheet!M51/$B51*100</f>
        <v>32.777846179227261</v>
      </c>
      <c r="F51" s="24">
        <f>B51/rev_exp_worksheet!N51</f>
        <v>14837.446519524618</v>
      </c>
      <c r="G51" s="14">
        <f>rev_exp_worksheet!Q51</f>
        <v>84916917</v>
      </c>
      <c r="H51" s="25">
        <f>rev_exp_worksheet!R51/$G51*100</f>
        <v>38.96895477258083</v>
      </c>
      <c r="I51" s="25">
        <f>rev_exp_worksheet!S51/$G51*100</f>
        <v>1.5062827351586494</v>
      </c>
      <c r="J51" s="25">
        <f>rev_exp_worksheet!T51/$G51*100</f>
        <v>2.2019673771246309</v>
      </c>
      <c r="K51" s="25">
        <f>rev_exp_worksheet!U51/$G51*100</f>
        <v>2.3435773463136913</v>
      </c>
      <c r="L51" s="25">
        <f>rev_exp_worksheet!V51/$G51*100</f>
        <v>0.44499686676095407</v>
      </c>
      <c r="M51" s="25">
        <f>rev_exp_worksheet!W51/$G51*100</f>
        <v>3.5889911194020385</v>
      </c>
      <c r="N51" s="25">
        <f>rev_exp_worksheet!X51/$G51*100</f>
        <v>2.9450699322962937</v>
      </c>
      <c r="O51" s="25">
        <f>rev_exp_worksheet!Y51/$G51*100</f>
        <v>5.1420282957281644</v>
      </c>
      <c r="P51" s="25">
        <f>rev_exp_worksheet!Z51/$G51*100</f>
        <v>4.7678548786692296</v>
      </c>
      <c r="Q51" s="25">
        <f>rev_exp_worksheet!AA51/$G51*100</f>
        <v>4.864678777728118</v>
      </c>
      <c r="R51" s="25">
        <f>rev_exp_worksheet!AB51/$G51*100</f>
        <v>5.4560158607736549</v>
      </c>
      <c r="S51" s="14">
        <f>rev_exp_worksheet!R51/rev_exp_worksheet!N51</f>
        <v>6242.451420486701</v>
      </c>
      <c r="T51" s="14">
        <f>G51/rev_exp_worksheet!N51</f>
        <v>16019.037351443123</v>
      </c>
      <c r="U51" s="1">
        <f t="shared" si="0"/>
        <v>15</v>
      </c>
    </row>
    <row r="52" spans="1:21">
      <c r="A52" t="s">
        <v>44</v>
      </c>
      <c r="B52" s="14">
        <f>rev_exp_worksheet!J52</f>
        <v>1179952212</v>
      </c>
      <c r="C52" s="25">
        <f>rev_exp_worksheet!K52/$B52*100</f>
        <v>11.268195580110493</v>
      </c>
      <c r="D52" s="25">
        <f>rev_exp_worksheet!L52/$B52*100</f>
        <v>49.23965793624869</v>
      </c>
      <c r="E52" s="25">
        <f>rev_exp_worksheet!M52/$B52*100</f>
        <v>38.274724044502236</v>
      </c>
      <c r="F52" s="24">
        <f>B52/rev_exp_worksheet!N52</f>
        <v>11746.428264245609</v>
      </c>
      <c r="G52" s="14">
        <f>rev_exp_worksheet!Q52</f>
        <v>1089300380</v>
      </c>
      <c r="H52" s="25">
        <f>rev_exp_worksheet!R52/$G52*100</f>
        <v>55.279871987192365</v>
      </c>
      <c r="I52" s="25">
        <f>rev_exp_worksheet!S52/$G52*100</f>
        <v>1.0670652827643372</v>
      </c>
      <c r="J52" s="25">
        <f>rev_exp_worksheet!T52/$G52*100</f>
        <v>4.8180846407122333</v>
      </c>
      <c r="K52" s="25">
        <f>rev_exp_worksheet!U52/$G52*100</f>
        <v>2.8220976302239058</v>
      </c>
      <c r="L52" s="25">
        <f>rev_exp_worksheet!V52/$G52*100</f>
        <v>1.2887970001442577</v>
      </c>
      <c r="M52" s="25">
        <f>rev_exp_worksheet!W52/$G52*100</f>
        <v>5.1082276754553231</v>
      </c>
      <c r="N52" s="25">
        <f>rev_exp_worksheet!X52/$G52*100</f>
        <v>5.2048441303215194</v>
      </c>
      <c r="O52" s="25">
        <f>rev_exp_worksheet!Y52/$G52*100</f>
        <v>7.4848733973635451</v>
      </c>
      <c r="P52" s="25">
        <f>rev_exp_worksheet!Z52/$G52*100</f>
        <v>6.8310006786190591</v>
      </c>
      <c r="Q52" s="25">
        <f>rev_exp_worksheet!AA52/$G52*100</f>
        <v>5.1986654691151397</v>
      </c>
      <c r="R52" s="25">
        <f>rev_exp_worksheet!AB52/$G52*100</f>
        <v>1.1858428021479255</v>
      </c>
      <c r="S52" s="14">
        <f>rev_exp_worksheet!R52/rev_exp_worksheet!N52</f>
        <v>5994.5432208417951</v>
      </c>
      <c r="T52" s="14">
        <f>G52/rev_exp_worksheet!N52</f>
        <v>10843.988969856249</v>
      </c>
      <c r="U52" s="1">
        <f t="shared" si="0"/>
        <v>121</v>
      </c>
    </row>
    <row r="53" spans="1:21">
      <c r="A53" t="s">
        <v>45</v>
      </c>
      <c r="B53" s="14">
        <f>rev_exp_worksheet!J53</f>
        <v>32177530</v>
      </c>
      <c r="C53" s="25">
        <f>rev_exp_worksheet!K53/$B53*100</f>
        <v>14.101747399505182</v>
      </c>
      <c r="D53" s="25">
        <f>rev_exp_worksheet!L53/$B53*100</f>
        <v>24.862660372004935</v>
      </c>
      <c r="E53" s="25">
        <f>rev_exp_worksheet!M53/$B53*100</f>
        <v>60.594591940400647</v>
      </c>
      <c r="F53" s="24">
        <f>B53/rev_exp_worksheet!N53</f>
        <v>9744.8606904906119</v>
      </c>
      <c r="G53" s="14">
        <f>rev_exp_worksheet!Q53</f>
        <v>33439887</v>
      </c>
      <c r="H53" s="25">
        <f>rev_exp_worksheet!R53/$G53*100</f>
        <v>61.484626667548248</v>
      </c>
      <c r="I53" s="25">
        <f>rev_exp_worksheet!S53/$G53*100</f>
        <v>1.511890396041111</v>
      </c>
      <c r="J53" s="25">
        <f>rev_exp_worksheet!T53/$G53*100</f>
        <v>3.1885266837175616</v>
      </c>
      <c r="K53" s="25">
        <f>rev_exp_worksheet!U53/$G53*100</f>
        <v>5.5027681164113984</v>
      </c>
      <c r="L53" s="25">
        <f>rev_exp_worksheet!V53/$G53*100</f>
        <v>1.7753591392219714</v>
      </c>
      <c r="M53" s="25">
        <f>rev_exp_worksheet!W53/$G53*100</f>
        <v>3.9451701197435263</v>
      </c>
      <c r="N53" s="25">
        <f>rev_exp_worksheet!X53/$G53*100</f>
        <v>5.8953194429155813</v>
      </c>
      <c r="O53" s="25">
        <f>rev_exp_worksheet!Y53/$G53*100</f>
        <v>5.4384954111836556</v>
      </c>
      <c r="P53" s="25">
        <f>rev_exp_worksheet!Z53/$G53*100</f>
        <v>4.5395372597999506</v>
      </c>
      <c r="Q53" s="25">
        <f>rev_exp_worksheet!AA53/$G53*100</f>
        <v>6.1765213201826912</v>
      </c>
      <c r="R53" s="25">
        <f>rev_exp_worksheet!AB53/$G53*100</f>
        <v>0</v>
      </c>
      <c r="S53" s="14">
        <f>rev_exp_worksheet!R53/rev_exp_worksheet!N53</f>
        <v>6226.6473894609326</v>
      </c>
      <c r="T53" s="14">
        <f>G53/rev_exp_worksheet!N53</f>
        <v>10127.161417322835</v>
      </c>
      <c r="U53" s="1">
        <f t="shared" si="0"/>
        <v>145</v>
      </c>
    </row>
    <row r="54" spans="1:21">
      <c r="A54" t="s">
        <v>46</v>
      </c>
      <c r="B54" s="14">
        <f>rev_exp_worksheet!J54</f>
        <v>16078731</v>
      </c>
      <c r="C54" s="25">
        <f>rev_exp_worksheet!K54/$B54*100</f>
        <v>13.750736920718431</v>
      </c>
      <c r="D54" s="25">
        <f>rev_exp_worksheet!L54/$B54*100</f>
        <v>38.41116565728975</v>
      </c>
      <c r="E54" s="25">
        <f>rev_exp_worksheet!M54/$B54*100</f>
        <v>37.929100250511063</v>
      </c>
      <c r="F54" s="24">
        <f>B54/rev_exp_worksheet!N54</f>
        <v>11501.238197424893</v>
      </c>
      <c r="G54" s="14">
        <f>rev_exp_worksheet!Q54</f>
        <v>18141734</v>
      </c>
      <c r="H54" s="25">
        <f>rev_exp_worksheet!R54/$G54*100</f>
        <v>46.28421682293434</v>
      </c>
      <c r="I54" s="25">
        <f>rev_exp_worksheet!S54/$G54*100</f>
        <v>1.4634387209072737</v>
      </c>
      <c r="J54" s="25">
        <f>rev_exp_worksheet!T54/$G54*100</f>
        <v>4.4560430662250923</v>
      </c>
      <c r="K54" s="25">
        <f>rev_exp_worksheet!U54/$G54*100</f>
        <v>1.6972482343749502</v>
      </c>
      <c r="L54" s="25">
        <f>rev_exp_worksheet!V54/$G54*100</f>
        <v>2.1934539994908979</v>
      </c>
      <c r="M54" s="25">
        <f>rev_exp_worksheet!W54/$G54*100</f>
        <v>6.2854886969459471</v>
      </c>
      <c r="N54" s="25">
        <f>rev_exp_worksheet!X54/$G54*100</f>
        <v>6.8111431906123192</v>
      </c>
      <c r="O54" s="25">
        <f>rev_exp_worksheet!Y54/$G54*100</f>
        <v>7.5951610799717377</v>
      </c>
      <c r="P54" s="25">
        <f>rev_exp_worksheet!Z54/$G54*100</f>
        <v>2.1646428064704288</v>
      </c>
      <c r="Q54" s="25">
        <f>rev_exp_worksheet!AA54/$G54*100</f>
        <v>5.7559503407998376</v>
      </c>
      <c r="R54" s="25">
        <f>rev_exp_worksheet!AB54/$G54*100</f>
        <v>5.4200759420240647</v>
      </c>
      <c r="S54" s="14">
        <f>rev_exp_worksheet!R54/rev_exp_worksheet!N54</f>
        <v>6006.2657367668098</v>
      </c>
      <c r="T54" s="14">
        <f>G54/rev_exp_worksheet!N54</f>
        <v>12976.919885550788</v>
      </c>
      <c r="U54" s="1">
        <f t="shared" si="0"/>
        <v>55</v>
      </c>
    </row>
    <row r="55" spans="1:21">
      <c r="A55" t="s">
        <v>47</v>
      </c>
      <c r="B55" s="14">
        <f>rev_exp_worksheet!J55</f>
        <v>217558687</v>
      </c>
      <c r="C55" s="25">
        <f>rev_exp_worksheet!K55/$B55*100</f>
        <v>13.986434841831896</v>
      </c>
      <c r="D55" s="25">
        <f>rev_exp_worksheet!L55/$B55*100</f>
        <v>32.916855671224013</v>
      </c>
      <c r="E55" s="25">
        <f>rev_exp_worksheet!M55/$B55*100</f>
        <v>37.773849958930853</v>
      </c>
      <c r="F55" s="24">
        <f>B55/rev_exp_worksheet!N55</f>
        <v>14353.677310813486</v>
      </c>
      <c r="G55" s="14">
        <f>rev_exp_worksheet!Q55</f>
        <v>236069430</v>
      </c>
      <c r="H55" s="25">
        <f>rev_exp_worksheet!R55/$G55*100</f>
        <v>45.005375973500676</v>
      </c>
      <c r="I55" s="25">
        <f>rev_exp_worksheet!S55/$G55*100</f>
        <v>1.2690405487910907</v>
      </c>
      <c r="J55" s="25">
        <f>rev_exp_worksheet!T55/$G55*100</f>
        <v>8.0079078430443111</v>
      </c>
      <c r="K55" s="25">
        <f>rev_exp_worksheet!U55/$G55*100</f>
        <v>1.81151183785211</v>
      </c>
      <c r="L55" s="25">
        <f>rev_exp_worksheet!V55/$G55*100</f>
        <v>0.78444577936245286</v>
      </c>
      <c r="M55" s="25">
        <f>rev_exp_worksheet!W55/$G55*100</f>
        <v>4.2838775948245393</v>
      </c>
      <c r="N55" s="25">
        <f>rev_exp_worksheet!X55/$G55*100</f>
        <v>2.936723848572854</v>
      </c>
      <c r="O55" s="25">
        <f>rev_exp_worksheet!Y55/$G55*100</f>
        <v>6.2345949071</v>
      </c>
      <c r="P55" s="25">
        <f>rev_exp_worksheet!Z55/$G55*100</f>
        <v>5.8868778308144343</v>
      </c>
      <c r="Q55" s="25">
        <f>rev_exp_worksheet!AA55/$G55*100</f>
        <v>4.9590405161735678</v>
      </c>
      <c r="R55" s="25">
        <f>rev_exp_worksheet!AB55/$G55*100</f>
        <v>3.7407427128535868</v>
      </c>
      <c r="S55" s="14">
        <f>rev_exp_worksheet!R55/rev_exp_worksheet!N55</f>
        <v>7009.5622174572809</v>
      </c>
      <c r="T55" s="14">
        <f>G55/rev_exp_worksheet!N55</f>
        <v>15574.944250181434</v>
      </c>
      <c r="U55" s="1">
        <f t="shared" si="0"/>
        <v>19</v>
      </c>
    </row>
    <row r="56" spans="1:21">
      <c r="A56" t="s">
        <v>48</v>
      </c>
      <c r="B56" s="14">
        <f>rev_exp_worksheet!J56</f>
        <v>307734650</v>
      </c>
      <c r="C56" s="25">
        <f>rev_exp_worksheet!K56/$B56*100</f>
        <v>8.6235141216629323</v>
      </c>
      <c r="D56" s="25">
        <f>rev_exp_worksheet!L56/$B56*100</f>
        <v>34.823710622122015</v>
      </c>
      <c r="E56" s="25">
        <f>rev_exp_worksheet!M56/$B56*100</f>
        <v>45.059155996895377</v>
      </c>
      <c r="F56" s="24">
        <f>B56/rev_exp_worksheet!N56</f>
        <v>11830.942678097728</v>
      </c>
      <c r="G56" s="14">
        <f>rev_exp_worksheet!Q56</f>
        <v>355196391</v>
      </c>
      <c r="H56" s="25">
        <f>rev_exp_worksheet!R56/$G56*100</f>
        <v>47.512313969428817</v>
      </c>
      <c r="I56" s="25">
        <f>rev_exp_worksheet!S56/$G56*100</f>
        <v>1.3323155330145233</v>
      </c>
      <c r="J56" s="25">
        <f>rev_exp_worksheet!T56/$G56*100</f>
        <v>3.7980738717584548</v>
      </c>
      <c r="K56" s="25">
        <f>rev_exp_worksheet!U56/$G56*100</f>
        <v>1.912592315725415</v>
      </c>
      <c r="L56" s="25">
        <f>rev_exp_worksheet!V56/$G56*100</f>
        <v>0.6322154213554495</v>
      </c>
      <c r="M56" s="25">
        <f>rev_exp_worksheet!W56/$G56*100</f>
        <v>4.4942961484087824</v>
      </c>
      <c r="N56" s="25">
        <f>rev_exp_worksheet!X56/$G56*100</f>
        <v>3.9111280271989028</v>
      </c>
      <c r="O56" s="25">
        <f>rev_exp_worksheet!Y56/$G56*100</f>
        <v>4.2890460224298845</v>
      </c>
      <c r="P56" s="25">
        <f>rev_exp_worksheet!Z56/$G56*100</f>
        <v>11.990552544775152</v>
      </c>
      <c r="Q56" s="25">
        <f>rev_exp_worksheet!AA56/$G56*100</f>
        <v>4.0342796866987305</v>
      </c>
      <c r="R56" s="25">
        <f>rev_exp_worksheet!AB56/$G56*100</f>
        <v>5.5101113400670787</v>
      </c>
      <c r="S56" s="14">
        <f>rev_exp_worksheet!R56/rev_exp_worksheet!N56</f>
        <v>6488.1021298681326</v>
      </c>
      <c r="T56" s="14">
        <f>G56/rev_exp_worksheet!N56</f>
        <v>13655.622275191265</v>
      </c>
      <c r="U56" s="1">
        <f t="shared" si="0"/>
        <v>36</v>
      </c>
    </row>
    <row r="57" spans="1:21">
      <c r="A57" t="s">
        <v>49</v>
      </c>
      <c r="B57" s="14">
        <f>rev_exp_worksheet!J57</f>
        <v>23640683</v>
      </c>
      <c r="C57" s="25">
        <f>rev_exp_worksheet!K57/$B57*100</f>
        <v>14.997104779079351</v>
      </c>
      <c r="D57" s="25">
        <f>rev_exp_worksheet!L57/$B57*100</f>
        <v>36.60432737920474</v>
      </c>
      <c r="E57" s="25">
        <f>rev_exp_worksheet!M57/$B57*100</f>
        <v>48.237946424813529</v>
      </c>
      <c r="F57" s="24">
        <f>B57/rev_exp_worksheet!N57</f>
        <v>10677.815266485999</v>
      </c>
      <c r="G57" s="14">
        <f>rev_exp_worksheet!Q57</f>
        <v>24573115</v>
      </c>
      <c r="H57" s="25">
        <f>rev_exp_worksheet!R57/$G57*100</f>
        <v>64.012375557596187</v>
      </c>
      <c r="I57" s="25">
        <f>rev_exp_worksheet!S57/$G57*100</f>
        <v>1.6012105099414542</v>
      </c>
      <c r="J57" s="25">
        <f>rev_exp_worksheet!T57/$G57*100</f>
        <v>3.1076499255385408</v>
      </c>
      <c r="K57" s="25">
        <f>rev_exp_worksheet!U57/$G57*100</f>
        <v>2.9374306025101009</v>
      </c>
      <c r="L57" s="25">
        <f>rev_exp_worksheet!V57/$G57*100</f>
        <v>1.6908368352974379</v>
      </c>
      <c r="M57" s="25">
        <f>rev_exp_worksheet!W57/$G57*100</f>
        <v>6.1638336857170932</v>
      </c>
      <c r="N57" s="25">
        <f>rev_exp_worksheet!X57/$G57*100</f>
        <v>4.9021212410392412</v>
      </c>
      <c r="O57" s="25">
        <f>rev_exp_worksheet!Y57/$G57*100</f>
        <v>6.5144384421755239</v>
      </c>
      <c r="P57" s="25">
        <f>rev_exp_worksheet!Z57/$G57*100</f>
        <v>2.6520781349861422</v>
      </c>
      <c r="Q57" s="25">
        <f>rev_exp_worksheet!AA57/$G57*100</f>
        <v>5.6710073997537549</v>
      </c>
      <c r="R57" s="25">
        <f>rev_exp_worksheet!AB57/$G57*100</f>
        <v>0</v>
      </c>
      <c r="S57" s="14">
        <f>rev_exp_worksheet!R57/rev_exp_worksheet!N57</f>
        <v>7104.713035230352</v>
      </c>
      <c r="T57" s="14">
        <f>G57/rev_exp_worksheet!N57</f>
        <v>11098.96793134598</v>
      </c>
      <c r="U57" s="1">
        <f t="shared" si="0"/>
        <v>111</v>
      </c>
    </row>
    <row r="58" spans="1:21">
      <c r="A58" t="s">
        <v>50</v>
      </c>
      <c r="B58" s="14">
        <f>rev_exp_worksheet!J58</f>
        <v>8685919</v>
      </c>
      <c r="C58" s="25">
        <f>rev_exp_worksheet!K58/$B58*100</f>
        <v>13.066285789678675</v>
      </c>
      <c r="D58" s="25">
        <f>rev_exp_worksheet!L58/$B58*100</f>
        <v>25.904075320066884</v>
      </c>
      <c r="E58" s="25">
        <f>rev_exp_worksheet!M58/$B58*100</f>
        <v>59.593106958515271</v>
      </c>
      <c r="F58" s="24">
        <f>B58/rev_exp_worksheet!N58</f>
        <v>10696.944581280788</v>
      </c>
      <c r="G58" s="14">
        <f>rev_exp_worksheet!Q58</f>
        <v>9641996</v>
      </c>
      <c r="H58" s="25">
        <f>rev_exp_worksheet!R58/$G58*100</f>
        <v>58.340699373864091</v>
      </c>
      <c r="I58" s="25">
        <f>rev_exp_worksheet!S58/$G58*100</f>
        <v>1.1600536859795421</v>
      </c>
      <c r="J58" s="25">
        <f>rev_exp_worksheet!T58/$G58*100</f>
        <v>3.839882945398442</v>
      </c>
      <c r="K58" s="25">
        <f>rev_exp_worksheet!U58/$G58*100</f>
        <v>2.8759194672970199</v>
      </c>
      <c r="L58" s="25">
        <f>rev_exp_worksheet!V58/$G58*100</f>
        <v>3.1922620586028043</v>
      </c>
      <c r="M58" s="25">
        <f>rev_exp_worksheet!W58/$G58*100</f>
        <v>5.0640894271269143</v>
      </c>
      <c r="N58" s="25">
        <f>rev_exp_worksheet!X58/$G58*100</f>
        <v>4.8125519861240349</v>
      </c>
      <c r="O58" s="25">
        <f>rev_exp_worksheet!Y58/$G58*100</f>
        <v>7.3545347871955142</v>
      </c>
      <c r="P58" s="25">
        <f>rev_exp_worksheet!Z58/$G58*100</f>
        <v>0.2234703270982481</v>
      </c>
      <c r="Q58" s="25">
        <f>rev_exp_worksheet!AA58/$G58*100</f>
        <v>5.4867148876643377</v>
      </c>
      <c r="R58" s="25">
        <f>rev_exp_worksheet!AB58/$G58*100</f>
        <v>5.930658963144146</v>
      </c>
      <c r="S58" s="14">
        <f>rev_exp_worksheet!R58/rev_exp_worksheet!N58</f>
        <v>6927.5959359605913</v>
      </c>
      <c r="T58" s="14">
        <f>G58/rev_exp_worksheet!N58</f>
        <v>11874.379310344828</v>
      </c>
      <c r="U58" s="1">
        <f t="shared" si="0"/>
        <v>87</v>
      </c>
    </row>
    <row r="59" spans="1:21">
      <c r="A59" t="s">
        <v>51</v>
      </c>
      <c r="B59" s="14">
        <f>rev_exp_worksheet!J59</f>
        <v>112359899</v>
      </c>
      <c r="C59" s="25">
        <f>rev_exp_worksheet!K59/$B59*100</f>
        <v>6.2064883130590918</v>
      </c>
      <c r="D59" s="25">
        <f>rev_exp_worksheet!L59/$B59*100</f>
        <v>37.44357851371867</v>
      </c>
      <c r="E59" s="25">
        <f>rev_exp_worksheet!M59/$B59*100</f>
        <v>55.748511308291583</v>
      </c>
      <c r="F59" s="24">
        <f>B59/rev_exp_worksheet!N59</f>
        <v>9660.3816524804406</v>
      </c>
      <c r="G59" s="14">
        <f>rev_exp_worksheet!Q59</f>
        <v>114487390</v>
      </c>
      <c r="H59" s="25">
        <f>rev_exp_worksheet!R59/$G59*100</f>
        <v>63.03584606129985</v>
      </c>
      <c r="I59" s="25">
        <f>rev_exp_worksheet!S59/$G59*100</f>
        <v>1.556056802412912</v>
      </c>
      <c r="J59" s="25">
        <f>rev_exp_worksheet!T59/$G59*100</f>
        <v>3.0055526464530287</v>
      </c>
      <c r="K59" s="25">
        <f>rev_exp_worksheet!U59/$G59*100</f>
        <v>3.6972366388997076</v>
      </c>
      <c r="L59" s="25">
        <f>rev_exp_worksheet!V59/$G59*100</f>
        <v>1.406303803414507</v>
      </c>
      <c r="M59" s="25">
        <f>rev_exp_worksheet!W59/$G59*100</f>
        <v>5.015526006837959</v>
      </c>
      <c r="N59" s="25">
        <f>rev_exp_worksheet!X59/$G59*100</f>
        <v>5.2525519011307713</v>
      </c>
      <c r="O59" s="25">
        <f>rev_exp_worksheet!Y59/$G59*100</f>
        <v>5.5467396103623292</v>
      </c>
      <c r="P59" s="25">
        <f>rev_exp_worksheet!Z59/$G59*100</f>
        <v>3.9087761979725451</v>
      </c>
      <c r="Q59" s="25">
        <f>rev_exp_worksheet!AA59/$G59*100</f>
        <v>4.9011918605184377</v>
      </c>
      <c r="R59" s="25">
        <f>rev_exp_worksheet!AB59/$G59*100</f>
        <v>0.78213267854215207</v>
      </c>
      <c r="S59" s="14">
        <f>rev_exp_worksheet!R59/rev_exp_worksheet!N59</f>
        <v>6204.8056848078413</v>
      </c>
      <c r="T59" s="14">
        <f>G59/rev_exp_worksheet!N59</f>
        <v>9843.2972229386978</v>
      </c>
      <c r="U59" s="1">
        <f t="shared" si="0"/>
        <v>151</v>
      </c>
    </row>
    <row r="60" spans="1:21">
      <c r="A60" t="s">
        <v>52</v>
      </c>
      <c r="B60" s="14">
        <f>rev_exp_worksheet!J60</f>
        <v>33281342</v>
      </c>
      <c r="C60" s="25">
        <f>rev_exp_worksheet!K60/$B60*100</f>
        <v>11.892317923958716</v>
      </c>
      <c r="D60" s="25">
        <f>rev_exp_worksheet!L60/$B60*100</f>
        <v>38.439099000274688</v>
      </c>
      <c r="E60" s="25">
        <f>rev_exp_worksheet!M60/$B60*100</f>
        <v>49.668583075766598</v>
      </c>
      <c r="F60" s="24">
        <f>B60/rev_exp_worksheet!N60</f>
        <v>11023.962239152037</v>
      </c>
      <c r="G60" s="14">
        <f>rev_exp_worksheet!Q60</f>
        <v>33964584</v>
      </c>
      <c r="H60" s="25">
        <f>rev_exp_worksheet!R60/$G60*100</f>
        <v>54.668966356249207</v>
      </c>
      <c r="I60" s="25">
        <f>rev_exp_worksheet!S60/$G60*100</f>
        <v>1.2430941594927234</v>
      </c>
      <c r="J60" s="25">
        <f>rev_exp_worksheet!T60/$G60*100</f>
        <v>6.4967446973588725</v>
      </c>
      <c r="K60" s="25">
        <f>rev_exp_worksheet!U60/$G60*100</f>
        <v>3.786099043639104</v>
      </c>
      <c r="L60" s="25">
        <f>rev_exp_worksheet!V60/$G60*100</f>
        <v>1.9256371283687739</v>
      </c>
      <c r="M60" s="25">
        <f>rev_exp_worksheet!W60/$G60*100</f>
        <v>5.9118401096860191</v>
      </c>
      <c r="N60" s="25">
        <f>rev_exp_worksheet!X60/$G60*100</f>
        <v>4.6838451782598014</v>
      </c>
      <c r="O60" s="25">
        <f>rev_exp_worksheet!Y60/$G60*100</f>
        <v>6.4047369165481314</v>
      </c>
      <c r="P60" s="25">
        <f>rev_exp_worksheet!Z60/$G60*100</f>
        <v>4.4502536230091909</v>
      </c>
      <c r="Q60" s="25">
        <f>rev_exp_worksheet!AA60/$G60*100</f>
        <v>6.2710454219018263</v>
      </c>
      <c r="R60" s="25">
        <f>rev_exp_worksheet!AB60/$G60*100</f>
        <v>2.6122545472660583</v>
      </c>
      <c r="S60" s="14">
        <f>rev_exp_worksheet!R60/rev_exp_worksheet!N60</f>
        <v>6150.4097383239487</v>
      </c>
      <c r="T60" s="14">
        <f>G60/rev_exp_worksheet!N60</f>
        <v>11250.276250414045</v>
      </c>
      <c r="U60" s="1">
        <f t="shared" si="0"/>
        <v>105</v>
      </c>
    </row>
    <row r="61" spans="1:21">
      <c r="A61" t="s">
        <v>53</v>
      </c>
      <c r="B61" s="14">
        <f>rev_exp_worksheet!J61</f>
        <v>45627206</v>
      </c>
      <c r="C61" s="25">
        <f>rev_exp_worksheet!K61/$B61*100</f>
        <v>14.703137860337097</v>
      </c>
      <c r="D61" s="25">
        <f>rev_exp_worksheet!L61/$B61*100</f>
        <v>23.216514725885254</v>
      </c>
      <c r="E61" s="25">
        <f>rev_exp_worksheet!M61/$B61*100</f>
        <v>55.253291205251529</v>
      </c>
      <c r="F61" s="24">
        <f>B61/rev_exp_worksheet!N61</f>
        <v>10618.386316034443</v>
      </c>
      <c r="G61" s="14">
        <f>rev_exp_worksheet!Q61</f>
        <v>46770602</v>
      </c>
      <c r="H61" s="25">
        <f>rev_exp_worksheet!R61/$G61*100</f>
        <v>54.578571257218364</v>
      </c>
      <c r="I61" s="25">
        <f>rev_exp_worksheet!S61/$G61*100</f>
        <v>1.8465462129394872</v>
      </c>
      <c r="J61" s="25">
        <f>rev_exp_worksheet!T61/$G61*100</f>
        <v>3.7408955309149108</v>
      </c>
      <c r="K61" s="25">
        <f>rev_exp_worksheet!U61/$G61*100</f>
        <v>3.7949107860531712</v>
      </c>
      <c r="L61" s="25">
        <f>rev_exp_worksheet!V61/$G61*100</f>
        <v>1.2307626273444161</v>
      </c>
      <c r="M61" s="25">
        <f>rev_exp_worksheet!W61/$G61*100</f>
        <v>5.1912643330953916</v>
      </c>
      <c r="N61" s="25">
        <f>rev_exp_worksheet!X61/$G61*100</f>
        <v>5.3040044043050809</v>
      </c>
      <c r="O61" s="25">
        <f>rev_exp_worksheet!Y61/$G61*100</f>
        <v>6.0048943137400714</v>
      </c>
      <c r="P61" s="25">
        <f>rev_exp_worksheet!Z61/$G61*100</f>
        <v>0.5965598219154844</v>
      </c>
      <c r="Q61" s="25">
        <f>rev_exp_worksheet!AA61/$G61*100</f>
        <v>6.7673161872066565</v>
      </c>
      <c r="R61" s="25">
        <f>rev_exp_worksheet!AB61/$G61*100</f>
        <v>3.3057986082796198</v>
      </c>
      <c r="S61" s="14">
        <f>rev_exp_worksheet!R61/rev_exp_worksheet!N61</f>
        <v>5940.5925855247851</v>
      </c>
      <c r="T61" s="14">
        <f>G61/rev_exp_worksheet!N61</f>
        <v>10884.478007912498</v>
      </c>
      <c r="U61" s="1">
        <f t="shared" si="0"/>
        <v>118</v>
      </c>
    </row>
    <row r="62" spans="1:21">
      <c r="A62" t="s">
        <v>54</v>
      </c>
      <c r="B62" s="14">
        <f>rev_exp_worksheet!J62</f>
        <v>20156532</v>
      </c>
      <c r="C62" s="25">
        <f>rev_exp_worksheet!K62/$B62*100</f>
        <v>14.641219035099887</v>
      </c>
      <c r="D62" s="25">
        <f>rev_exp_worksheet!L62/$B62*100</f>
        <v>27.362345863861897</v>
      </c>
      <c r="E62" s="25">
        <f>rev_exp_worksheet!M62/$B62*100</f>
        <v>52.901620179503105</v>
      </c>
      <c r="F62" s="24">
        <f>B62/rev_exp_worksheet!N62</f>
        <v>10936.805208898535</v>
      </c>
      <c r="G62" s="14">
        <f>rev_exp_worksheet!Q62</f>
        <v>21564101</v>
      </c>
      <c r="H62" s="25">
        <f>rev_exp_worksheet!R62/$G62*100</f>
        <v>50.550233047044259</v>
      </c>
      <c r="I62" s="25">
        <f>rev_exp_worksheet!S62/$G62*100</f>
        <v>1.467982551185417</v>
      </c>
      <c r="J62" s="25">
        <f>rev_exp_worksheet!T62/$G62*100</f>
        <v>3.6150308329570517</v>
      </c>
      <c r="K62" s="25">
        <f>rev_exp_worksheet!U62/$G62*100</f>
        <v>2.7533781259881875</v>
      </c>
      <c r="L62" s="25">
        <f>rev_exp_worksheet!V62/$G62*100</f>
        <v>2.0331660012165589</v>
      </c>
      <c r="M62" s="25">
        <f>rev_exp_worksheet!W62/$G62*100</f>
        <v>5.9964952399360403</v>
      </c>
      <c r="N62" s="25">
        <f>rev_exp_worksheet!X62/$G62*100</f>
        <v>5.0259782682338576</v>
      </c>
      <c r="O62" s="25">
        <f>rev_exp_worksheet!Y62/$G62*100</f>
        <v>5.963767327930805</v>
      </c>
      <c r="P62" s="25">
        <f>rev_exp_worksheet!Z62/$G62*100</f>
        <v>7.7270160253840396</v>
      </c>
      <c r="Q62" s="25">
        <f>rev_exp_worksheet!AA62/$G62*100</f>
        <v>7.3703740768047785</v>
      </c>
      <c r="R62" s="25">
        <f>rev_exp_worksheet!AB62/$G62*100</f>
        <v>0.23653803142546959</v>
      </c>
      <c r="S62" s="14">
        <f>rev_exp_worksheet!R62/rev_exp_worksheet!N62</f>
        <v>5914.6518231144873</v>
      </c>
      <c r="T62" s="14">
        <f>G62/rev_exp_worksheet!N62</f>
        <v>11700.543136190992</v>
      </c>
      <c r="U62" s="1">
        <f t="shared" si="0"/>
        <v>92</v>
      </c>
    </row>
    <row r="63" spans="1:21">
      <c r="A63" t="s">
        <v>55</v>
      </c>
      <c r="B63" s="14">
        <f>rev_exp_worksheet!J63</f>
        <v>43652633</v>
      </c>
      <c r="C63" s="25">
        <f>rev_exp_worksheet!K63/$B63*100</f>
        <v>7.6559620126465227</v>
      </c>
      <c r="D63" s="25">
        <f>rev_exp_worksheet!L63/$B63*100</f>
        <v>56.105486237221939</v>
      </c>
      <c r="E63" s="25">
        <f>rev_exp_worksheet!M63/$B63*100</f>
        <v>27.971886598455587</v>
      </c>
      <c r="F63" s="24">
        <f>B63/rev_exp_worksheet!N63</f>
        <v>14990.601991758242</v>
      </c>
      <c r="G63" s="14">
        <f>rev_exp_worksheet!Q63</f>
        <v>41814466</v>
      </c>
      <c r="H63" s="25">
        <f>rev_exp_worksheet!R63/$G63*100</f>
        <v>53.562723579920878</v>
      </c>
      <c r="I63" s="25">
        <f>rev_exp_worksheet!S63/$G63*100</f>
        <v>1.5363894877911393</v>
      </c>
      <c r="J63" s="25">
        <f>rev_exp_worksheet!T63/$G63*100</f>
        <v>3.5223449463637779</v>
      </c>
      <c r="K63" s="25">
        <f>rev_exp_worksheet!U63/$G63*100</f>
        <v>3.2039581947548967</v>
      </c>
      <c r="L63" s="25">
        <f>rev_exp_worksheet!V63/$G63*100</f>
        <v>1.2245446587790934</v>
      </c>
      <c r="M63" s="25">
        <f>rev_exp_worksheet!W63/$G63*100</f>
        <v>6.7793057550944207</v>
      </c>
      <c r="N63" s="25">
        <f>rev_exp_worksheet!X63/$G63*100</f>
        <v>6.0559894989451735</v>
      </c>
      <c r="O63" s="25">
        <f>rev_exp_worksheet!Y63/$G63*100</f>
        <v>5.7755166118825958</v>
      </c>
      <c r="P63" s="25">
        <f>rev_exp_worksheet!Z63/$G63*100</f>
        <v>3.8229203022705107</v>
      </c>
      <c r="Q63" s="25">
        <f>rev_exp_worksheet!AA63/$G63*100</f>
        <v>5.1003152114868566</v>
      </c>
      <c r="R63" s="25">
        <f>rev_exp_worksheet!AB63/$G63*100</f>
        <v>0</v>
      </c>
      <c r="S63" s="14">
        <f>rev_exp_worksheet!R63/rev_exp_worksheet!N63</f>
        <v>7691.2660851648352</v>
      </c>
      <c r="T63" s="14">
        <f>G63/rev_exp_worksheet!N63</f>
        <v>14359.363324175823</v>
      </c>
      <c r="U63" s="1">
        <f t="shared" si="0"/>
        <v>29</v>
      </c>
    </row>
    <row r="64" spans="1:21">
      <c r="A64" t="s">
        <v>56</v>
      </c>
      <c r="B64" s="14">
        <f>rev_exp_worksheet!J64</f>
        <v>232557396</v>
      </c>
      <c r="C64" s="25">
        <f>rev_exp_worksheet!K64/$B64*100</f>
        <v>4.877986335897913</v>
      </c>
      <c r="D64" s="25">
        <f>rev_exp_worksheet!L64/$B64*100</f>
        <v>53.496684319599112</v>
      </c>
      <c r="E64" s="25">
        <f>rev_exp_worksheet!M64/$B64*100</f>
        <v>38.867618297549221</v>
      </c>
      <c r="F64" s="24">
        <f>B64/rev_exp_worksheet!N64</f>
        <v>11572.322651273886</v>
      </c>
      <c r="G64" s="14">
        <f>rev_exp_worksheet!Q64</f>
        <v>245501166</v>
      </c>
      <c r="H64" s="25">
        <f>rev_exp_worksheet!R64/$G64*100</f>
        <v>52.455391083560066</v>
      </c>
      <c r="I64" s="25">
        <f>rev_exp_worksheet!S64/$G64*100</f>
        <v>1.3916714921019968</v>
      </c>
      <c r="J64" s="25">
        <f>rev_exp_worksheet!T64/$G64*100</f>
        <v>3.6582356069135735</v>
      </c>
      <c r="K64" s="25">
        <f>rev_exp_worksheet!U64/$G64*100</f>
        <v>3.8544674732827944</v>
      </c>
      <c r="L64" s="25">
        <f>rev_exp_worksheet!V64/$G64*100</f>
        <v>0.63305518882953093</v>
      </c>
      <c r="M64" s="25">
        <f>rev_exp_worksheet!W64/$G64*100</f>
        <v>4.9514990816784961</v>
      </c>
      <c r="N64" s="25">
        <f>rev_exp_worksheet!X64/$G64*100</f>
        <v>4.8513960581352187</v>
      </c>
      <c r="O64" s="25">
        <f>rev_exp_worksheet!Y64/$G64*100</f>
        <v>5.4871871769439986</v>
      </c>
      <c r="P64" s="25">
        <f>rev_exp_worksheet!Z64/$G64*100</f>
        <v>6.3646765286646341</v>
      </c>
      <c r="Q64" s="25">
        <f>rev_exp_worksheet!AA64/$G64*100</f>
        <v>2.9392705287599328</v>
      </c>
      <c r="R64" s="25">
        <f>rev_exp_worksheet!AB64/$G64*100</f>
        <v>4.5073562990735452</v>
      </c>
      <c r="S64" s="14">
        <f>rev_exp_worksheet!R64/rev_exp_worksheet!N64</f>
        <v>6408.1706180334395</v>
      </c>
      <c r="T64" s="14">
        <f>G64/rev_exp_worksheet!N64</f>
        <v>12216.419486464969</v>
      </c>
      <c r="U64" s="1">
        <f t="shared" si="0"/>
        <v>72</v>
      </c>
    </row>
    <row r="65" spans="1:21">
      <c r="A65" t="s">
        <v>57</v>
      </c>
      <c r="B65" s="14">
        <f>rev_exp_worksheet!J65</f>
        <v>137966514</v>
      </c>
      <c r="C65" s="25">
        <f>rev_exp_worksheet!K65/$B65*100</f>
        <v>6.995069832669687</v>
      </c>
      <c r="D65" s="25">
        <f>rev_exp_worksheet!L65/$B65*100</f>
        <v>34.53773572912047</v>
      </c>
      <c r="E65" s="25">
        <f>rev_exp_worksheet!M65/$B65*100</f>
        <v>43.455881620666304</v>
      </c>
      <c r="F65" s="24">
        <f>B65/rev_exp_worksheet!N65</f>
        <v>13892.509717047629</v>
      </c>
      <c r="G65" s="14">
        <f>rev_exp_worksheet!Q65</f>
        <v>154696851</v>
      </c>
      <c r="H65" s="25">
        <f>rev_exp_worksheet!R65/$G65*100</f>
        <v>43.618605462111184</v>
      </c>
      <c r="I65" s="25">
        <f>rev_exp_worksheet!S65/$G65*100</f>
        <v>0.93233775004250075</v>
      </c>
      <c r="J65" s="25">
        <f>rev_exp_worksheet!T65/$G65*100</f>
        <v>3.2931115385147689</v>
      </c>
      <c r="K65" s="25">
        <f>rev_exp_worksheet!U65/$G65*100</f>
        <v>2.60489806608927</v>
      </c>
      <c r="L65" s="25">
        <f>rev_exp_worksheet!V65/$G65*100</f>
        <v>1.2285289181484373</v>
      </c>
      <c r="M65" s="25">
        <f>rev_exp_worksheet!W65/$G65*100</f>
        <v>4.6135686175021107</v>
      </c>
      <c r="N65" s="25">
        <f>rev_exp_worksheet!X65/$G65*100</f>
        <v>3.4302291906381468</v>
      </c>
      <c r="O65" s="25">
        <f>rev_exp_worksheet!Y65/$G65*100</f>
        <v>5.8308572034216786</v>
      </c>
      <c r="P65" s="25">
        <f>rev_exp_worksheet!Z65/$G65*100</f>
        <v>11.075385173806804</v>
      </c>
      <c r="Q65" s="25">
        <f>rev_exp_worksheet!AA65/$G65*100</f>
        <v>3.8193002842701689</v>
      </c>
      <c r="R65" s="25">
        <f>rev_exp_worksheet!AB65/$G65*100</f>
        <v>5.6300520945962891</v>
      </c>
      <c r="S65" s="14">
        <f>rev_exp_worksheet!R65/rev_exp_worksheet!N65</f>
        <v>6794.5432584835362</v>
      </c>
      <c r="T65" s="14">
        <f>G65/rev_exp_worksheet!N65</f>
        <v>15577.167556137349</v>
      </c>
      <c r="U65" s="1">
        <f t="shared" si="0"/>
        <v>18</v>
      </c>
    </row>
    <row r="66" spans="1:21">
      <c r="A66" t="s">
        <v>58</v>
      </c>
      <c r="B66" s="14">
        <f>rev_exp_worksheet!J66</f>
        <v>539925183</v>
      </c>
      <c r="C66" s="25">
        <f>rev_exp_worksheet!K66/$B66*100</f>
        <v>3.021701249300683</v>
      </c>
      <c r="D66" s="25">
        <f>rev_exp_worksheet!L66/$B66*100</f>
        <v>38.40510565701841</v>
      </c>
      <c r="E66" s="25">
        <f>rev_exp_worksheet!M66/$B66*100</f>
        <v>31.364960244871558</v>
      </c>
      <c r="F66" s="24">
        <f>B66/rev_exp_worksheet!N66</f>
        <v>12644.321748905179</v>
      </c>
      <c r="G66" s="14">
        <f>rev_exp_worksheet!Q66</f>
        <v>489069008</v>
      </c>
      <c r="H66" s="25">
        <f>rev_exp_worksheet!R66/$G66*100</f>
        <v>48.356030447956741</v>
      </c>
      <c r="I66" s="25">
        <f>rev_exp_worksheet!S66/$G66*100</f>
        <v>0.56964094523037123</v>
      </c>
      <c r="J66" s="25">
        <f>rev_exp_worksheet!T66/$G66*100</f>
        <v>2.6465062881269303</v>
      </c>
      <c r="K66" s="25">
        <f>rev_exp_worksheet!U66/$G66*100</f>
        <v>1.8121000278144797</v>
      </c>
      <c r="L66" s="25">
        <f>rev_exp_worksheet!V66/$G66*100</f>
        <v>0.18985545491772399</v>
      </c>
      <c r="M66" s="25">
        <f>rev_exp_worksheet!W66/$G66*100</f>
        <v>3.9246581558077387</v>
      </c>
      <c r="N66" s="25">
        <f>rev_exp_worksheet!X66/$G66*100</f>
        <v>3.7701069845750683</v>
      </c>
      <c r="O66" s="25">
        <f>rev_exp_worksheet!Y66/$G66*100</f>
        <v>5.284538240460332</v>
      </c>
      <c r="P66" s="25">
        <f>rev_exp_worksheet!Z66/$G66*100</f>
        <v>8.2947555736347134</v>
      </c>
      <c r="Q66" s="25">
        <f>rev_exp_worksheet!AA66/$G66*100</f>
        <v>6.7607498817426599</v>
      </c>
      <c r="R66" s="25">
        <f>rev_exp_worksheet!AB66/$G66*100</f>
        <v>9.9867340009408245</v>
      </c>
      <c r="S66" s="14">
        <f>rev_exp_worksheet!R66/rev_exp_worksheet!N66</f>
        <v>5538.3798604248141</v>
      </c>
      <c r="T66" s="14">
        <f>G66/rev_exp_worksheet!N66</f>
        <v>11453.338516662374</v>
      </c>
      <c r="U66" s="1">
        <f t="shared" si="0"/>
        <v>97</v>
      </c>
    </row>
    <row r="67" spans="1:21">
      <c r="A67" t="s">
        <v>59</v>
      </c>
      <c r="B67" s="14">
        <f>rev_exp_worksheet!J67</f>
        <v>39385235</v>
      </c>
      <c r="C67" s="25">
        <f>rev_exp_worksheet!K67/$B67*100</f>
        <v>8.6703253135343736</v>
      </c>
      <c r="D67" s="25">
        <f>rev_exp_worksheet!L67/$B67*100</f>
        <v>37.628926169921293</v>
      </c>
      <c r="E67" s="25">
        <f>rev_exp_worksheet!M67/$B67*100</f>
        <v>51.016620822498581</v>
      </c>
      <c r="F67" s="24">
        <f>B67/rev_exp_worksheet!N67</f>
        <v>10867.890452538632</v>
      </c>
      <c r="G67" s="14">
        <f>rev_exp_worksheet!Q67</f>
        <v>41753601</v>
      </c>
      <c r="H67" s="25">
        <f>rev_exp_worksheet!R67/$G67*100</f>
        <v>53.724294989550728</v>
      </c>
      <c r="I67" s="25">
        <f>rev_exp_worksheet!S67/$G67*100</f>
        <v>1.3408529961284059</v>
      </c>
      <c r="J67" s="25">
        <f>rev_exp_worksheet!T67/$G67*100</f>
        <v>4.3406033410148268</v>
      </c>
      <c r="K67" s="25">
        <f>rev_exp_worksheet!U67/$G67*100</f>
        <v>2.9559365191040645</v>
      </c>
      <c r="L67" s="25">
        <f>rev_exp_worksheet!V67/$G67*100</f>
        <v>1.3177180095197059</v>
      </c>
      <c r="M67" s="25">
        <f>rev_exp_worksheet!W67/$G67*100</f>
        <v>4.8013670964571409</v>
      </c>
      <c r="N67" s="25">
        <f>rev_exp_worksheet!X67/$G67*100</f>
        <v>5.579378171477952</v>
      </c>
      <c r="O67" s="25">
        <f>rev_exp_worksheet!Y67/$G67*100</f>
        <v>5.760207796209003</v>
      </c>
      <c r="P67" s="25">
        <f>rev_exp_worksheet!Z67/$G67*100</f>
        <v>5.4986232444957261</v>
      </c>
      <c r="Q67" s="25">
        <f>rev_exp_worksheet!AA67/$G67*100</f>
        <v>3.9133672326849127</v>
      </c>
      <c r="R67" s="25">
        <f>rev_exp_worksheet!AB67/$G67*100</f>
        <v>6.8060596498012247</v>
      </c>
      <c r="S67" s="14">
        <f>rev_exp_worksheet!R67/rev_exp_worksheet!N67</f>
        <v>6189.7979497792494</v>
      </c>
      <c r="T67" s="14">
        <f>G67/rev_exp_worksheet!N67</f>
        <v>11521.413079470198</v>
      </c>
      <c r="U67" s="1">
        <f t="shared" si="0"/>
        <v>96</v>
      </c>
    </row>
    <row r="68" spans="1:21">
      <c r="A68" t="s">
        <v>60</v>
      </c>
      <c r="B68" s="14">
        <f>rev_exp_worksheet!J68</f>
        <v>1212238531</v>
      </c>
      <c r="C68" s="25">
        <f>rev_exp_worksheet!K68/$B68*100</f>
        <v>5.9113865932710565</v>
      </c>
      <c r="D68" s="25">
        <f>rev_exp_worksheet!L68/$B68*100</f>
        <v>60.787211275336041</v>
      </c>
      <c r="E68" s="25">
        <f>rev_exp_worksheet!M68/$B68*100</f>
        <v>30.744330135469021</v>
      </c>
      <c r="F68" s="24">
        <f>B68/rev_exp_worksheet!N68</f>
        <v>12725.577692630695</v>
      </c>
      <c r="G68" s="14">
        <f>rev_exp_worksheet!Q68</f>
        <v>1349012916</v>
      </c>
      <c r="H68" s="25">
        <f>rev_exp_worksheet!R68/$G68*100</f>
        <v>45.131228082326238</v>
      </c>
      <c r="I68" s="25">
        <f>rev_exp_worksheet!S68/$G68*100</f>
        <v>0.99256424243161201</v>
      </c>
      <c r="J68" s="25">
        <f>rev_exp_worksheet!T68/$G68*100</f>
        <v>4.7050286092294167</v>
      </c>
      <c r="K68" s="25">
        <f>rev_exp_worksheet!U68/$G68*100</f>
        <v>2.4221201452158669</v>
      </c>
      <c r="L68" s="25">
        <f>rev_exp_worksheet!V68/$G68*100</f>
        <v>0.35224661481298969</v>
      </c>
      <c r="M68" s="25">
        <f>rev_exp_worksheet!W68/$G68*100</f>
        <v>3.9512183595727701</v>
      </c>
      <c r="N68" s="25">
        <f>rev_exp_worksheet!X68/$G68*100</f>
        <v>3.5111763021844933</v>
      </c>
      <c r="O68" s="25">
        <f>rev_exp_worksheet!Y68/$G68*100</f>
        <v>6.4684583642637268</v>
      </c>
      <c r="P68" s="25">
        <f>rev_exp_worksheet!Z68/$G68*100</f>
        <v>23.977714314189711</v>
      </c>
      <c r="Q68" s="25">
        <f>rev_exp_worksheet!AA68/$G68*100</f>
        <v>2.8581503781539777</v>
      </c>
      <c r="R68" s="25">
        <f>rev_exp_worksheet!AB68/$G68*100</f>
        <v>1.8234802097328473</v>
      </c>
      <c r="S68" s="14">
        <f>rev_exp_worksheet!R68/rev_exp_worksheet!N68</f>
        <v>6391.2040308629021</v>
      </c>
      <c r="T68" s="14">
        <f>G68/rev_exp_worksheet!N68</f>
        <v>14161.378500944782</v>
      </c>
      <c r="U68" s="1">
        <f t="shared" si="0"/>
        <v>30</v>
      </c>
    </row>
    <row r="69" spans="1:21">
      <c r="A69" t="s">
        <v>61</v>
      </c>
      <c r="B69" s="14">
        <f>rev_exp_worksheet!J69</f>
        <v>55343180</v>
      </c>
      <c r="C69" s="25">
        <f>rev_exp_worksheet!K69/$B69*100</f>
        <v>9.0054059054792308</v>
      </c>
      <c r="D69" s="25">
        <f>rev_exp_worksheet!L69/$B69*100</f>
        <v>41.239932363843209</v>
      </c>
      <c r="E69" s="25">
        <f>rev_exp_worksheet!M69/$B69*100</f>
        <v>34.850512746105302</v>
      </c>
      <c r="F69" s="24">
        <f>B69/rev_exp_worksheet!N69</f>
        <v>13120.715979137032</v>
      </c>
      <c r="G69" s="14">
        <f>rev_exp_worksheet!Q69</f>
        <v>61855429</v>
      </c>
      <c r="H69" s="25">
        <f>rev_exp_worksheet!R69/$G69*100</f>
        <v>45.044100268062166</v>
      </c>
      <c r="I69" s="25">
        <f>rev_exp_worksheet!S69/$G69*100</f>
        <v>1.1658126726434959</v>
      </c>
      <c r="J69" s="25">
        <f>rev_exp_worksheet!T69/$G69*100</f>
        <v>1.8049831163566905</v>
      </c>
      <c r="K69" s="25">
        <f>rev_exp_worksheet!U69/$G69*100</f>
        <v>2.4496846509624888</v>
      </c>
      <c r="L69" s="25">
        <f>rev_exp_worksheet!V69/$G69*100</f>
        <v>1.6596447015184388</v>
      </c>
      <c r="M69" s="25">
        <f>rev_exp_worksheet!W69/$G69*100</f>
        <v>4.0406764133832134</v>
      </c>
      <c r="N69" s="25">
        <f>rev_exp_worksheet!X69/$G69*100</f>
        <v>4.7701125312702946</v>
      </c>
      <c r="O69" s="25">
        <f>rev_exp_worksheet!Y69/$G69*100</f>
        <v>5.0098172465993249</v>
      </c>
      <c r="P69" s="25">
        <f>rev_exp_worksheet!Z69/$G69*100</f>
        <v>9.7640862696142658</v>
      </c>
      <c r="Q69" s="25">
        <f>rev_exp_worksheet!AA69/$G69*100</f>
        <v>4.6281376692092788</v>
      </c>
      <c r="R69" s="25">
        <f>rev_exp_worksheet!AB69/$G69*100</f>
        <v>3.8791461619318817</v>
      </c>
      <c r="S69" s="14">
        <f>rev_exp_worksheet!R69/rev_exp_worksheet!N69</f>
        <v>6605.5527406353722</v>
      </c>
      <c r="T69" s="14">
        <f>G69/rev_exp_worksheet!N69</f>
        <v>14664.634660976766</v>
      </c>
      <c r="U69" s="1">
        <f t="shared" si="0"/>
        <v>27</v>
      </c>
    </row>
    <row r="70" spans="1:21">
      <c r="A70" t="s">
        <v>62</v>
      </c>
      <c r="B70" s="14">
        <f>rev_exp_worksheet!J70</f>
        <v>6446197</v>
      </c>
      <c r="C70" s="25">
        <f>rev_exp_worksheet!K70/$B70*100</f>
        <v>9.0344741248211928</v>
      </c>
      <c r="D70" s="25">
        <f>rev_exp_worksheet!L70/$B70*100</f>
        <v>30.985726933260025</v>
      </c>
      <c r="E70" s="25">
        <f>rev_exp_worksheet!M70/$B70*100</f>
        <v>59.035707410121042</v>
      </c>
      <c r="F70" s="24">
        <f>B70/rev_exp_worksheet!N70</f>
        <v>10690.210613598674</v>
      </c>
      <c r="G70" s="14">
        <f>rev_exp_worksheet!Q70</f>
        <v>6719152</v>
      </c>
      <c r="H70" s="25">
        <f>rev_exp_worksheet!R70/$G70*100</f>
        <v>54.240888880025338</v>
      </c>
      <c r="I70" s="25">
        <f>rev_exp_worksheet!S70/$G70*100</f>
        <v>1.9079005803113249</v>
      </c>
      <c r="J70" s="25">
        <f>rev_exp_worksheet!T70/$G70*100</f>
        <v>5.1572641904811798</v>
      </c>
      <c r="K70" s="25">
        <f>rev_exp_worksheet!U70/$G70*100</f>
        <v>8.8441848018916662</v>
      </c>
      <c r="L70" s="25">
        <f>rev_exp_worksheet!V70/$G70*100</f>
        <v>5.4664277575503579</v>
      </c>
      <c r="M70" s="25">
        <f>rev_exp_worksheet!W70/$G70*100</f>
        <v>3.9983410108894688</v>
      </c>
      <c r="N70" s="25">
        <f>rev_exp_worksheet!X70/$G70*100</f>
        <v>5.3439374492495491</v>
      </c>
      <c r="O70" s="25">
        <f>rev_exp_worksheet!Y70/$G70*100</f>
        <v>8.2964411282852346</v>
      </c>
      <c r="P70" s="25">
        <f>rev_exp_worksheet!Z70/$G70*100</f>
        <v>0</v>
      </c>
      <c r="Q70" s="25">
        <f>rev_exp_worksheet!AA70/$G70*100</f>
        <v>5.1135961799941416</v>
      </c>
      <c r="R70" s="25">
        <f>rev_exp_worksheet!AB70/$G70*100</f>
        <v>0</v>
      </c>
      <c r="S70" s="14">
        <f>rev_exp_worksheet!R70/rev_exp_worksheet!N70</f>
        <v>6043.9929850746266</v>
      </c>
      <c r="T70" s="14">
        <f>G70/rev_exp_worksheet!N70</f>
        <v>11142.872305140962</v>
      </c>
      <c r="U70" s="1">
        <f t="shared" si="0"/>
        <v>109</v>
      </c>
    </row>
    <row r="71" spans="1:21">
      <c r="A71" t="s">
        <v>63</v>
      </c>
      <c r="B71" s="14">
        <f>rev_exp_worksheet!J71</f>
        <v>161554967</v>
      </c>
      <c r="C71" s="25">
        <f>rev_exp_worksheet!K71/$B71*100</f>
        <v>9.0382748801527093</v>
      </c>
      <c r="D71" s="25">
        <f>rev_exp_worksheet!L71/$B71*100</f>
        <v>56.925794178770126</v>
      </c>
      <c r="E71" s="25">
        <f>rev_exp_worksheet!M71/$B71*100</f>
        <v>30.967760341283718</v>
      </c>
      <c r="F71" s="24">
        <f>B71/rev_exp_worksheet!N71</f>
        <v>12343.747478606358</v>
      </c>
      <c r="G71" s="14">
        <f>rev_exp_worksheet!Q71</f>
        <v>157676671</v>
      </c>
      <c r="H71" s="25">
        <f>rev_exp_worksheet!R71/$G71*100</f>
        <v>54.745274511788743</v>
      </c>
      <c r="I71" s="25">
        <f>rev_exp_worksheet!S71/$G71*100</f>
        <v>1.2249475383711013</v>
      </c>
      <c r="J71" s="25">
        <f>rev_exp_worksheet!T71/$G71*100</f>
        <v>4.5359282414073796</v>
      </c>
      <c r="K71" s="25">
        <f>rev_exp_worksheet!U71/$G71*100</f>
        <v>2.5749531837845563</v>
      </c>
      <c r="L71" s="25">
        <f>rev_exp_worksheet!V71/$G71*100</f>
        <v>0.63830648098855414</v>
      </c>
      <c r="M71" s="25">
        <f>rev_exp_worksheet!W71/$G71*100</f>
        <v>4.1360158155546038</v>
      </c>
      <c r="N71" s="25">
        <f>rev_exp_worksheet!X71/$G71*100</f>
        <v>3.8181411820902786</v>
      </c>
      <c r="O71" s="25">
        <f>rev_exp_worksheet!Y71/$G71*100</f>
        <v>6.9004886968979706</v>
      </c>
      <c r="P71" s="25">
        <f>rev_exp_worksheet!Z71/$G71*100</f>
        <v>3.8311233498835091</v>
      </c>
      <c r="Q71" s="25">
        <f>rev_exp_worksheet!AA71/$G71*100</f>
        <v>5.069263949642874</v>
      </c>
      <c r="R71" s="25">
        <f>rev_exp_worksheet!AB71/$G71*100</f>
        <v>8.7708206371251975</v>
      </c>
      <c r="S71" s="14">
        <f>rev_exp_worksheet!R71/rev_exp_worksheet!N71</f>
        <v>6595.3947417481659</v>
      </c>
      <c r="T71" s="14">
        <f>G71/rev_exp_worksheet!N71</f>
        <v>12047.422906479218</v>
      </c>
      <c r="U71" s="1">
        <f t="shared" si="0"/>
        <v>81</v>
      </c>
    </row>
    <row r="72" spans="1:21">
      <c r="A72" t="s">
        <v>64</v>
      </c>
      <c r="B72" s="14">
        <f>rev_exp_worksheet!J72</f>
        <v>80344353</v>
      </c>
      <c r="C72" s="25">
        <f>rev_exp_worksheet!K72/$B72*100</f>
        <v>8.62745512431969</v>
      </c>
      <c r="D72" s="25">
        <f>rev_exp_worksheet!L72/$B72*100</f>
        <v>33.153656735526887</v>
      </c>
      <c r="E72" s="25">
        <f>rev_exp_worksheet!M72/$B72*100</f>
        <v>46.001429621320113</v>
      </c>
      <c r="F72" s="24">
        <f>B72/rev_exp_worksheet!N72</f>
        <v>11855.445329791943</v>
      </c>
      <c r="G72" s="14">
        <f>rev_exp_worksheet!Q72</f>
        <v>81800405</v>
      </c>
      <c r="H72" s="25">
        <f>rev_exp_worksheet!R72/$G72*100</f>
        <v>50.070046719206339</v>
      </c>
      <c r="I72" s="25">
        <f>rev_exp_worksheet!S72/$G72*100</f>
        <v>1.1658827972795489</v>
      </c>
      <c r="J72" s="25">
        <f>rev_exp_worksheet!T72/$G72*100</f>
        <v>3.6619452189753821</v>
      </c>
      <c r="K72" s="25">
        <f>rev_exp_worksheet!U72/$G72*100</f>
        <v>3.3018845077845276</v>
      </c>
      <c r="L72" s="25">
        <f>rev_exp_worksheet!V72/$G72*100</f>
        <v>0.68815510143256631</v>
      </c>
      <c r="M72" s="25">
        <f>rev_exp_worksheet!W72/$G72*100</f>
        <v>5.1170666697799359</v>
      </c>
      <c r="N72" s="25">
        <f>rev_exp_worksheet!X72/$G72*100</f>
        <v>3.9403301854067831</v>
      </c>
      <c r="O72" s="25">
        <f>rev_exp_worksheet!Y72/$G72*100</f>
        <v>5.8312676569266371</v>
      </c>
      <c r="P72" s="25">
        <f>rev_exp_worksheet!Z72/$G72*100</f>
        <v>1.9038058185653239</v>
      </c>
      <c r="Q72" s="25">
        <f>rev_exp_worksheet!AA72/$G72*100</f>
        <v>4.9242140304806554</v>
      </c>
      <c r="R72" s="25">
        <f>rev_exp_worksheet!AB72/$G72*100</f>
        <v>6.1215772709193805</v>
      </c>
      <c r="S72" s="14">
        <f>rev_exp_worksheet!R72/rev_exp_worksheet!N72</f>
        <v>6043.6035118784121</v>
      </c>
      <c r="T72" s="14">
        <f>G72/rev_exp_worksheet!N72</f>
        <v>12070.297329201712</v>
      </c>
      <c r="U72" s="1">
        <f t="shared" si="0"/>
        <v>80</v>
      </c>
    </row>
    <row r="73" spans="1:21">
      <c r="A73" t="s">
        <v>65</v>
      </c>
      <c r="B73" s="14">
        <f>rev_exp_worksheet!J73</f>
        <v>51375984</v>
      </c>
      <c r="C73" s="25">
        <f>rev_exp_worksheet!K73/$B73*100</f>
        <v>12.947098005947682</v>
      </c>
      <c r="D73" s="25">
        <f>rev_exp_worksheet!L73/$B73*100</f>
        <v>23.293953844270895</v>
      </c>
      <c r="E73" s="25">
        <f>rev_exp_worksheet!M73/$B73*100</f>
        <v>49.424505426504339</v>
      </c>
      <c r="F73" s="24">
        <f>B73/rev_exp_worksheet!N73</f>
        <v>11098.721970187946</v>
      </c>
      <c r="G73" s="14">
        <f>rev_exp_worksheet!Q73</f>
        <v>43608566</v>
      </c>
      <c r="H73" s="25">
        <f>rev_exp_worksheet!R73/$G73*100</f>
        <v>61.791988230018845</v>
      </c>
      <c r="I73" s="25">
        <f>rev_exp_worksheet!S73/$G73*100</f>
        <v>1.7514420675974534</v>
      </c>
      <c r="J73" s="25">
        <f>rev_exp_worksheet!T73/$G73*100</f>
        <v>3.6641052585861233</v>
      </c>
      <c r="K73" s="25">
        <f>rev_exp_worksheet!U73/$G73*100</f>
        <v>4.2667163831986592</v>
      </c>
      <c r="L73" s="25">
        <f>rev_exp_worksheet!V73/$G73*100</f>
        <v>0.76753624505790907</v>
      </c>
      <c r="M73" s="25">
        <f>rev_exp_worksheet!W73/$G73*100</f>
        <v>5.0150490158286791</v>
      </c>
      <c r="N73" s="25">
        <f>rev_exp_worksheet!X73/$G73*100</f>
        <v>3.8634227275439414</v>
      </c>
      <c r="O73" s="25">
        <f>rev_exp_worksheet!Y73/$G73*100</f>
        <v>7.2383191871064971</v>
      </c>
      <c r="P73" s="25">
        <f>rev_exp_worksheet!Z73/$G73*100</f>
        <v>0.94047121384362875</v>
      </c>
      <c r="Q73" s="25">
        <f>rev_exp_worksheet!AA73/$G73*100</f>
        <v>6.6987129088353887</v>
      </c>
      <c r="R73" s="25">
        <f>rev_exp_worksheet!AB73/$G73*100</f>
        <v>1.873571329999707</v>
      </c>
      <c r="S73" s="14">
        <f>rev_exp_worksheet!R73/rev_exp_worksheet!N73</f>
        <v>5821.2572845106934</v>
      </c>
      <c r="T73" s="14">
        <f>G73/rev_exp_worksheet!N73</f>
        <v>9420.7314754806648</v>
      </c>
      <c r="U73" s="1">
        <f t="shared" si="0"/>
        <v>154</v>
      </c>
    </row>
    <row r="74" spans="1:21">
      <c r="A74" t="s">
        <v>66</v>
      </c>
      <c r="B74" s="14">
        <f>rev_exp_worksheet!J74</f>
        <v>44801603</v>
      </c>
      <c r="C74" s="25">
        <f>rev_exp_worksheet!K74/$B74*100</f>
        <v>10.044511130550395</v>
      </c>
      <c r="D74" s="25">
        <f>rev_exp_worksheet!L74/$B74*100</f>
        <v>60.311346448920588</v>
      </c>
      <c r="E74" s="25">
        <f>rev_exp_worksheet!M74/$B74*100</f>
        <v>13.339761525943613</v>
      </c>
      <c r="F74" s="24">
        <f>B74/rev_exp_worksheet!N74</f>
        <v>19203.430347192458</v>
      </c>
      <c r="G74" s="14">
        <f>rev_exp_worksheet!Q74</f>
        <v>45555841</v>
      </c>
      <c r="H74" s="25">
        <f>rev_exp_worksheet!R74/$G74*100</f>
        <v>51.129159902898067</v>
      </c>
      <c r="I74" s="25">
        <f>rev_exp_worksheet!S74/$G74*100</f>
        <v>1.3057086137428568</v>
      </c>
      <c r="J74" s="25">
        <f>rev_exp_worksheet!T74/$G74*100</f>
        <v>4.0213967293458595</v>
      </c>
      <c r="K74" s="25">
        <f>rev_exp_worksheet!U74/$G74*100</f>
        <v>2.0074589118001356</v>
      </c>
      <c r="L74" s="25">
        <f>rev_exp_worksheet!V74/$G74*100</f>
        <v>1.5386864661328501</v>
      </c>
      <c r="M74" s="25">
        <f>rev_exp_worksheet!W74/$G74*100</f>
        <v>4.3886930986522676</v>
      </c>
      <c r="N74" s="25">
        <f>rev_exp_worksheet!X74/$G74*100</f>
        <v>4.4154026703183904</v>
      </c>
      <c r="O74" s="25">
        <f>rev_exp_worksheet!Y74/$G74*100</f>
        <v>4.8903369822543725</v>
      </c>
      <c r="P74" s="25">
        <f>rev_exp_worksheet!Z74/$G74*100</f>
        <v>1.3211338366028629</v>
      </c>
      <c r="Q74" s="25">
        <f>rev_exp_worksheet!AA74/$G74*100</f>
        <v>4.3606031331964656</v>
      </c>
      <c r="R74" s="25">
        <f>rev_exp_worksheet!AB74/$G74*100</f>
        <v>3.0451436073806648</v>
      </c>
      <c r="S74" s="14">
        <f>rev_exp_worksheet!R74/rev_exp_worksheet!N74</f>
        <v>9983.8486026575229</v>
      </c>
      <c r="T74" s="14">
        <f>G74/rev_exp_worksheet!N74</f>
        <v>19526.721388769824</v>
      </c>
      <c r="U74" s="1">
        <f t="shared" ref="U74:U137" si="1">_xlfn.RANK.EQ(T74,T$9:T$167)</f>
        <v>4</v>
      </c>
    </row>
    <row r="75" spans="1:21">
      <c r="A75" t="s">
        <v>67</v>
      </c>
      <c r="B75" s="14">
        <f>rev_exp_worksheet!J75</f>
        <v>1935618636</v>
      </c>
      <c r="C75" s="25">
        <f>rev_exp_worksheet!K75/$B75*100</f>
        <v>7.2564266735030554</v>
      </c>
      <c r="D75" s="25">
        <f>rev_exp_worksheet!L75/$B75*100</f>
        <v>42.101858074898182</v>
      </c>
      <c r="E75" s="25">
        <f>rev_exp_worksheet!M75/$B75*100</f>
        <v>43.064263150646788</v>
      </c>
      <c r="F75" s="24">
        <f>B75/rev_exp_worksheet!N75</f>
        <v>11185.314279110084</v>
      </c>
      <c r="G75" s="14">
        <f>rev_exp_worksheet!Q75</f>
        <v>2136002711</v>
      </c>
      <c r="H75" s="25">
        <f>rev_exp_worksheet!R75/$G75*100</f>
        <v>48.575711642437149</v>
      </c>
      <c r="I75" s="25">
        <f>rev_exp_worksheet!S75/$G75*100</f>
        <v>0.96745564289688768</v>
      </c>
      <c r="J75" s="25">
        <f>rev_exp_worksheet!T75/$G75*100</f>
        <v>5.0718779129864124</v>
      </c>
      <c r="K75" s="25">
        <f>rev_exp_worksheet!U75/$G75*100</f>
        <v>2.6993844363149782</v>
      </c>
      <c r="L75" s="25">
        <f>rev_exp_worksheet!V75/$G75*100</f>
        <v>0.31615384312122252</v>
      </c>
      <c r="M75" s="25">
        <f>rev_exp_worksheet!W75/$G75*100</f>
        <v>5.593690847614285</v>
      </c>
      <c r="N75" s="25">
        <f>rev_exp_worksheet!X75/$G75*100</f>
        <v>4.7078651919370147</v>
      </c>
      <c r="O75" s="25">
        <f>rev_exp_worksheet!Y75/$G75*100</f>
        <v>4.8447293445406121</v>
      </c>
      <c r="P75" s="25">
        <f>rev_exp_worksheet!Z75/$G75*100</f>
        <v>7.2325306641429634</v>
      </c>
      <c r="Q75" s="25">
        <f>rev_exp_worksheet!AA75/$G75*100</f>
        <v>4.1089899201911635</v>
      </c>
      <c r="R75" s="25">
        <f>rev_exp_worksheet!AB75/$G75*100</f>
        <v>6.5374646788077042</v>
      </c>
      <c r="S75" s="14">
        <f>rev_exp_worksheet!R75/rev_exp_worksheet!N75</f>
        <v>5995.8307863045366</v>
      </c>
      <c r="T75" s="14">
        <f>G75/rev_exp_worksheet!N75</f>
        <v>12343.26906096504</v>
      </c>
      <c r="U75" s="1">
        <f t="shared" si="1"/>
        <v>69</v>
      </c>
    </row>
    <row r="76" spans="1:21">
      <c r="A76" t="s">
        <v>68</v>
      </c>
      <c r="B76" s="14">
        <f>rev_exp_worksheet!J76</f>
        <v>87535389</v>
      </c>
      <c r="C76" s="25">
        <f>rev_exp_worksheet!K76/$B76*100</f>
        <v>7.6126662326250703</v>
      </c>
      <c r="D76" s="25">
        <f>rev_exp_worksheet!L76/$B76*100</f>
        <v>34.689728745022194</v>
      </c>
      <c r="E76" s="25">
        <f>rev_exp_worksheet!M76/$B76*100</f>
        <v>44.409318841320278</v>
      </c>
      <c r="F76" s="24">
        <f>B76/rev_exp_worksheet!N76</f>
        <v>12825.698021978022</v>
      </c>
      <c r="G76" s="14">
        <f>rev_exp_worksheet!Q76</f>
        <v>88647416</v>
      </c>
      <c r="H76" s="25">
        <f>rev_exp_worksheet!R76/$G76*100</f>
        <v>50.694473361750326</v>
      </c>
      <c r="I76" s="25">
        <f>rev_exp_worksheet!S76/$G76*100</f>
        <v>1.5236285172711634</v>
      </c>
      <c r="J76" s="25">
        <f>rev_exp_worksheet!T76/$G76*100</f>
        <v>4.557865003081421</v>
      </c>
      <c r="K76" s="25">
        <f>rev_exp_worksheet!U76/$G76*100</f>
        <v>1.9900325464647497</v>
      </c>
      <c r="L76" s="25">
        <f>rev_exp_worksheet!V76/$G76*100</f>
        <v>0.72666960760593402</v>
      </c>
      <c r="M76" s="25">
        <f>rev_exp_worksheet!W76/$G76*100</f>
        <v>4.6390640083631993</v>
      </c>
      <c r="N76" s="25">
        <f>rev_exp_worksheet!X76/$G76*100</f>
        <v>4.6705489757310019</v>
      </c>
      <c r="O76" s="25">
        <f>rev_exp_worksheet!Y76/$G76*100</f>
        <v>6.4716043499790228</v>
      </c>
      <c r="P76" s="25">
        <f>rev_exp_worksheet!Z76/$G76*100</f>
        <v>0.9980782068142855</v>
      </c>
      <c r="Q76" s="25">
        <f>rev_exp_worksheet!AA76/$G76*100</f>
        <v>4.6486789079108632</v>
      </c>
      <c r="R76" s="25">
        <f>rev_exp_worksheet!AB76/$G76*100</f>
        <v>5.0395252355691911</v>
      </c>
      <c r="S76" s="14">
        <f>rev_exp_worksheet!R76/rev_exp_worksheet!N76</f>
        <v>6584.5187824175819</v>
      </c>
      <c r="T76" s="14">
        <f>G76/rev_exp_worksheet!N76</f>
        <v>12988.63238095238</v>
      </c>
      <c r="U76" s="1">
        <f t="shared" si="1"/>
        <v>54</v>
      </c>
    </row>
    <row r="77" spans="1:21">
      <c r="A77" t="s">
        <v>69</v>
      </c>
      <c r="B77" s="14">
        <f>rev_exp_worksheet!J77</f>
        <v>338111831</v>
      </c>
      <c r="C77" s="25">
        <f>rev_exp_worksheet!K77/$B77*100</f>
        <v>7.6456508261019716</v>
      </c>
      <c r="D77" s="25">
        <f>rev_exp_worksheet!L77/$B77*100</f>
        <v>32.988791510226683</v>
      </c>
      <c r="E77" s="25">
        <f>rev_exp_worksheet!M77/$B77*100</f>
        <v>38.366060902494716</v>
      </c>
      <c r="F77" s="24">
        <f>B77/rev_exp_worksheet!N77</f>
        <v>12502.748622564064</v>
      </c>
      <c r="G77" s="14">
        <f>rev_exp_worksheet!Q77</f>
        <v>336946199</v>
      </c>
      <c r="H77" s="25">
        <f>rev_exp_worksheet!R77/$G77*100</f>
        <v>49.449396958474075</v>
      </c>
      <c r="I77" s="25">
        <f>rev_exp_worksheet!S77/$G77*100</f>
        <v>1.2796992198745651</v>
      </c>
      <c r="J77" s="25">
        <f>rev_exp_worksheet!T77/$G77*100</f>
        <v>3.9425383724242575</v>
      </c>
      <c r="K77" s="25">
        <f>rev_exp_worksheet!U77/$G77*100</f>
        <v>2.6757758142866006</v>
      </c>
      <c r="L77" s="25">
        <f>rev_exp_worksheet!V77/$G77*100</f>
        <v>0.3283638644043585</v>
      </c>
      <c r="M77" s="25">
        <f>rev_exp_worksheet!W77/$G77*100</f>
        <v>4.3135715918849105</v>
      </c>
      <c r="N77" s="25">
        <f>rev_exp_worksheet!X77/$G77*100</f>
        <v>3.6338661828917087</v>
      </c>
      <c r="O77" s="25">
        <f>rev_exp_worksheet!Y77/$G77*100</f>
        <v>4.3169569246276023</v>
      </c>
      <c r="P77" s="25">
        <f>rev_exp_worksheet!Z77/$G77*100</f>
        <v>1.5301181747416004</v>
      </c>
      <c r="Q77" s="25">
        <f>rev_exp_worksheet!AA77/$G77*100</f>
        <v>4.2748707665344519</v>
      </c>
      <c r="R77" s="25">
        <f>rev_exp_worksheet!AB77/$G77*100</f>
        <v>2.1244664700906748</v>
      </c>
      <c r="S77" s="14">
        <f>rev_exp_worksheet!R77/rev_exp_worksheet!N77</f>
        <v>6161.2196679362496</v>
      </c>
      <c r="T77" s="14">
        <f>G77/rev_exp_worksheet!N77</f>
        <v>12459.645712383981</v>
      </c>
      <c r="U77" s="1">
        <f t="shared" si="1"/>
        <v>66</v>
      </c>
    </row>
    <row r="78" spans="1:21">
      <c r="A78" t="s">
        <v>70</v>
      </c>
      <c r="B78" s="14">
        <f>rev_exp_worksheet!J78</f>
        <v>16813289</v>
      </c>
      <c r="C78" s="25">
        <f>rev_exp_worksheet!K78/$B78*100</f>
        <v>25.755579411024222</v>
      </c>
      <c r="D78" s="25">
        <f>rev_exp_worksheet!L78/$B78*100</f>
        <v>46.890028476879216</v>
      </c>
      <c r="E78" s="25">
        <f>rev_exp_worksheet!M78/$B78*100</f>
        <v>25.970843658251518</v>
      </c>
      <c r="F78" s="24">
        <f>B78/rev_exp_worksheet!N78</f>
        <v>17333.287628865979</v>
      </c>
      <c r="G78" s="14">
        <f>rev_exp_worksheet!Q78</f>
        <v>16404155</v>
      </c>
      <c r="H78" s="25">
        <f>rev_exp_worksheet!R78/$G78*100</f>
        <v>38.995342887213639</v>
      </c>
      <c r="I78" s="25">
        <f>rev_exp_worksheet!S78/$G78*100</f>
        <v>0.98713191871205797</v>
      </c>
      <c r="J78" s="25">
        <f>rev_exp_worksheet!T78/$G78*100</f>
        <v>8.2448444921423878</v>
      </c>
      <c r="K78" s="25">
        <f>rev_exp_worksheet!U78/$G78*100</f>
        <v>4.0071361798276106</v>
      </c>
      <c r="L78" s="25">
        <f>rev_exp_worksheet!V78/$G78*100</f>
        <v>2.9217111762233414</v>
      </c>
      <c r="M78" s="25">
        <f>rev_exp_worksheet!W78/$G78*100</f>
        <v>4.4967390273988519</v>
      </c>
      <c r="N78" s="25">
        <f>rev_exp_worksheet!X78/$G78*100</f>
        <v>6.5612390885114173</v>
      </c>
      <c r="O78" s="25">
        <f>rev_exp_worksheet!Y78/$G78*100</f>
        <v>10.819463788290223</v>
      </c>
      <c r="P78" s="25">
        <f>rev_exp_worksheet!Z78/$G78*100</f>
        <v>1.3844253483340043</v>
      </c>
      <c r="Q78" s="25">
        <f>rev_exp_worksheet!AA78/$G78*100</f>
        <v>6.5737781068272039</v>
      </c>
      <c r="R78" s="25">
        <f>rev_exp_worksheet!AB78/$G78*100</f>
        <v>1.4180553646317045</v>
      </c>
      <c r="S78" s="14">
        <f>rev_exp_worksheet!R78/rev_exp_worksheet!N78</f>
        <v>6594.6974123711343</v>
      </c>
      <c r="T78" s="14">
        <f>G78/rev_exp_worksheet!N78</f>
        <v>16911.5</v>
      </c>
      <c r="U78" s="1">
        <f t="shared" si="1"/>
        <v>10</v>
      </c>
    </row>
    <row r="79" spans="1:21">
      <c r="A79" t="s">
        <v>71</v>
      </c>
      <c r="B79" s="14">
        <f>rev_exp_worksheet!J79</f>
        <v>39535018</v>
      </c>
      <c r="C79" s="25">
        <f>rev_exp_worksheet!K79/$B79*100</f>
        <v>9.0386224182318582</v>
      </c>
      <c r="D79" s="25">
        <f>rev_exp_worksheet!L79/$B79*100</f>
        <v>32.544158700016276</v>
      </c>
      <c r="E79" s="25">
        <f>rev_exp_worksheet!M79/$B79*100</f>
        <v>56.868498200759646</v>
      </c>
      <c r="F79" s="24">
        <f>B79/rev_exp_worksheet!N79</f>
        <v>11289.26841804683</v>
      </c>
      <c r="G79" s="14">
        <f>rev_exp_worksheet!Q79</f>
        <v>39296491</v>
      </c>
      <c r="H79" s="25">
        <f>rev_exp_worksheet!R79/$G79*100</f>
        <v>58.200081427117759</v>
      </c>
      <c r="I79" s="25">
        <f>rev_exp_worksheet!S79/$G79*100</f>
        <v>1.5344655582606599</v>
      </c>
      <c r="J79" s="25">
        <f>rev_exp_worksheet!T79/$G79*100</f>
        <v>3.6392987862453166</v>
      </c>
      <c r="K79" s="25">
        <f>rev_exp_worksheet!U79/$G79*100</f>
        <v>3.1994420316053152</v>
      </c>
      <c r="L79" s="25">
        <f>rev_exp_worksheet!V79/$G79*100</f>
        <v>1.579899106004147</v>
      </c>
      <c r="M79" s="25">
        <f>rev_exp_worksheet!W79/$G79*100</f>
        <v>5.0516796779641213</v>
      </c>
      <c r="N79" s="25">
        <f>rev_exp_worksheet!X79/$G79*100</f>
        <v>3.9313357520904346</v>
      </c>
      <c r="O79" s="25">
        <f>rev_exp_worksheet!Y79/$G79*100</f>
        <v>5.9580958513573137</v>
      </c>
      <c r="P79" s="25">
        <f>rev_exp_worksheet!Z79/$G79*100</f>
        <v>5.1356395409452711</v>
      </c>
      <c r="Q79" s="25">
        <f>rev_exp_worksheet!AA79/$G79*100</f>
        <v>4.7242790965737882</v>
      </c>
      <c r="R79" s="25">
        <f>rev_exp_worksheet!AB79/$G79*100</f>
        <v>2.7798919755964979</v>
      </c>
      <c r="S79" s="14">
        <f>rev_exp_worksheet!R79/rev_exp_worksheet!N79</f>
        <v>6530.7223757852662</v>
      </c>
      <c r="T79" s="14">
        <f>G79/rev_exp_worksheet!N79</f>
        <v>11221.156767561393</v>
      </c>
      <c r="U79" s="1">
        <f t="shared" si="1"/>
        <v>106</v>
      </c>
    </row>
    <row r="80" spans="1:21">
      <c r="A80" t="s">
        <v>72</v>
      </c>
      <c r="B80" s="14">
        <f>rev_exp_worksheet!J80</f>
        <v>58445784</v>
      </c>
      <c r="C80" s="25">
        <f>rev_exp_worksheet!K80/$B80*100</f>
        <v>5.1594859263073616</v>
      </c>
      <c r="D80" s="25">
        <f>rev_exp_worksheet!L80/$B80*100</f>
        <v>51.431172520502081</v>
      </c>
      <c r="E80" s="25">
        <f>rev_exp_worksheet!M80/$B80*100</f>
        <v>36.928802255437276</v>
      </c>
      <c r="F80" s="24">
        <f>B80/rev_exp_worksheet!N80</f>
        <v>11060.897804693413</v>
      </c>
      <c r="G80" s="14">
        <f>rev_exp_worksheet!Q80</f>
        <v>59612059</v>
      </c>
      <c r="H80" s="25">
        <f>rev_exp_worksheet!R80/$G80*100</f>
        <v>52.104339392135401</v>
      </c>
      <c r="I80" s="25">
        <f>rev_exp_worksheet!S80/$G80*100</f>
        <v>1.395829860532078</v>
      </c>
      <c r="J80" s="25">
        <f>rev_exp_worksheet!T80/$G80*100</f>
        <v>3.1796558981463803</v>
      </c>
      <c r="K80" s="25">
        <f>rev_exp_worksheet!U80/$G80*100</f>
        <v>2.7951890237510502</v>
      </c>
      <c r="L80" s="25">
        <f>rev_exp_worksheet!V80/$G80*100</f>
        <v>1.0375541968781854</v>
      </c>
      <c r="M80" s="25">
        <f>rev_exp_worksheet!W80/$G80*100</f>
        <v>7.2307341707489075</v>
      </c>
      <c r="N80" s="25">
        <f>rev_exp_worksheet!X80/$G80*100</f>
        <v>6.8860230444313286</v>
      </c>
      <c r="O80" s="25">
        <f>rev_exp_worksheet!Y80/$G80*100</f>
        <v>6.9989010948271382</v>
      </c>
      <c r="P80" s="25">
        <f>rev_exp_worksheet!Z80/$G80*100</f>
        <v>6.3745491495269448E-3</v>
      </c>
      <c r="Q80" s="25">
        <f>rev_exp_worksheet!AA80/$G80*100</f>
        <v>4.3949979650929354</v>
      </c>
      <c r="R80" s="25">
        <f>rev_exp_worksheet!AB80/$G80*100</f>
        <v>5.1185146951558913</v>
      </c>
      <c r="S80" s="14">
        <f>rev_exp_worksheet!R80/rev_exp_worksheet!N80</f>
        <v>5878.2114950794848</v>
      </c>
      <c r="T80" s="14">
        <f>G80/rev_exp_worksheet!N80</f>
        <v>11281.616010598033</v>
      </c>
      <c r="U80" s="1">
        <f t="shared" si="1"/>
        <v>103</v>
      </c>
    </row>
    <row r="81" spans="1:21">
      <c r="A81" t="s">
        <v>73</v>
      </c>
      <c r="B81" s="14">
        <f>rev_exp_worksheet!J81</f>
        <v>51286604</v>
      </c>
      <c r="C81" s="25">
        <f>rev_exp_worksheet!K81/$B81*100</f>
        <v>8.1255272819389646</v>
      </c>
      <c r="D81" s="25">
        <f>rev_exp_worksheet!L81/$B81*100</f>
        <v>37.861937592904376</v>
      </c>
      <c r="E81" s="25">
        <f>rev_exp_worksheet!M81/$B81*100</f>
        <v>30.953603400997267</v>
      </c>
      <c r="F81" s="24">
        <f>B81/rev_exp_worksheet!N81</f>
        <v>14716.385652797704</v>
      </c>
      <c r="G81" s="14">
        <f>rev_exp_worksheet!Q81</f>
        <v>41617049</v>
      </c>
      <c r="H81" s="25">
        <f>rev_exp_worksheet!R81/$G81*100</f>
        <v>53.568975301444368</v>
      </c>
      <c r="I81" s="25">
        <f>rev_exp_worksheet!S81/$G81*100</f>
        <v>1.0853463444753135</v>
      </c>
      <c r="J81" s="25">
        <f>rev_exp_worksheet!T81/$G81*100</f>
        <v>1.855770215711354</v>
      </c>
      <c r="K81" s="25">
        <f>rev_exp_worksheet!U81/$G81*100</f>
        <v>2.0652893000654609</v>
      </c>
      <c r="L81" s="25">
        <f>rev_exp_worksheet!V81/$G81*100</f>
        <v>0.99331627285730895</v>
      </c>
      <c r="M81" s="25">
        <f>rev_exp_worksheet!W81/$G81*100</f>
        <v>4.3093274345329</v>
      </c>
      <c r="N81" s="25">
        <f>rev_exp_worksheet!X81/$G81*100</f>
        <v>4.0599176073248247</v>
      </c>
      <c r="O81" s="25">
        <f>rev_exp_worksheet!Y81/$G81*100</f>
        <v>7.2899791381171699</v>
      </c>
      <c r="P81" s="25">
        <f>rev_exp_worksheet!Z81/$G81*100</f>
        <v>4.0996623282924265</v>
      </c>
      <c r="Q81" s="25">
        <f>rev_exp_worksheet!AA81/$G81*100</f>
        <v>4.9875791289286271</v>
      </c>
      <c r="R81" s="25">
        <f>rev_exp_worksheet!AB81/$G81*100</f>
        <v>7.3689663339656795</v>
      </c>
      <c r="S81" s="14">
        <f>rev_exp_worksheet!R81/rev_exp_worksheet!N81</f>
        <v>6397.0808321377326</v>
      </c>
      <c r="T81" s="14">
        <f>G81/rev_exp_worksheet!N81</f>
        <v>11941.764418938306</v>
      </c>
      <c r="U81" s="1">
        <f t="shared" si="1"/>
        <v>84</v>
      </c>
    </row>
    <row r="82" spans="1:21">
      <c r="A82" t="s">
        <v>74</v>
      </c>
      <c r="B82" s="14">
        <f>rev_exp_worksheet!J82</f>
        <v>29078948</v>
      </c>
      <c r="C82" s="25">
        <f>rev_exp_worksheet!K82/$B82*100</f>
        <v>6.8050983137354208</v>
      </c>
      <c r="D82" s="25">
        <f>rev_exp_worksheet!L82/$B82*100</f>
        <v>44.176728814261097</v>
      </c>
      <c r="E82" s="25">
        <f>rev_exp_worksheet!M82/$B82*100</f>
        <v>32.805468065763591</v>
      </c>
      <c r="F82" s="24">
        <f>B82/rev_exp_worksheet!N82</f>
        <v>14597.86546184739</v>
      </c>
      <c r="G82" s="14">
        <f>rev_exp_worksheet!Q82</f>
        <v>31437885</v>
      </c>
      <c r="H82" s="25">
        <f>rev_exp_worksheet!R82/$G82*100</f>
        <v>47.182913227146166</v>
      </c>
      <c r="I82" s="25">
        <f>rev_exp_worksheet!S82/$G82*100</f>
        <v>1.3774462881329326</v>
      </c>
      <c r="J82" s="25">
        <f>rev_exp_worksheet!T82/$G82*100</f>
        <v>0.61248862638183199</v>
      </c>
      <c r="K82" s="25">
        <f>rev_exp_worksheet!U82/$G82*100</f>
        <v>1.3408124306072116</v>
      </c>
      <c r="L82" s="25">
        <f>rev_exp_worksheet!V82/$G82*100</f>
        <v>1.9320115204950972</v>
      </c>
      <c r="M82" s="25">
        <f>rev_exp_worksheet!W82/$G82*100</f>
        <v>4.2879363226883749</v>
      </c>
      <c r="N82" s="25">
        <f>rev_exp_worksheet!X82/$G82*100</f>
        <v>3.5641689318476737</v>
      </c>
      <c r="O82" s="25">
        <f>rev_exp_worksheet!Y82/$G82*100</f>
        <v>7.0794015564342203</v>
      </c>
      <c r="P82" s="25">
        <f>rev_exp_worksheet!Z82/$G82*100</f>
        <v>0.11337276664762912</v>
      </c>
      <c r="Q82" s="25">
        <f>rev_exp_worksheet!AA82/$G82*100</f>
        <v>3.6919988415251224</v>
      </c>
      <c r="R82" s="25">
        <f>rev_exp_worksheet!AB82/$G82*100</f>
        <v>12.157306383683252</v>
      </c>
      <c r="S82" s="14">
        <f>rev_exp_worksheet!R82/rev_exp_worksheet!N82</f>
        <v>7446.4407630522091</v>
      </c>
      <c r="T82" s="14">
        <f>G82/rev_exp_worksheet!N82</f>
        <v>15782.070783132531</v>
      </c>
      <c r="U82" s="1">
        <f t="shared" si="1"/>
        <v>17</v>
      </c>
    </row>
    <row r="83" spans="1:21">
      <c r="A83" t="s">
        <v>75</v>
      </c>
      <c r="B83" s="14">
        <f>rev_exp_worksheet!J83</f>
        <v>517308221</v>
      </c>
      <c r="C83" s="25">
        <f>rev_exp_worksheet!K83/$B83*100</f>
        <v>5.8810816772231425</v>
      </c>
      <c r="D83" s="25">
        <f>rev_exp_worksheet!L83/$B83*100</f>
        <v>35.453569178828111</v>
      </c>
      <c r="E83" s="25">
        <f>rev_exp_worksheet!M83/$B83*100</f>
        <v>41.514509586732437</v>
      </c>
      <c r="F83" s="24">
        <f>B83/rev_exp_worksheet!N83</f>
        <v>12457.453667581756</v>
      </c>
      <c r="G83" s="14">
        <f>rev_exp_worksheet!Q83</f>
        <v>530564370</v>
      </c>
      <c r="H83" s="25">
        <f>rev_exp_worksheet!R83/$G83*100</f>
        <v>47.179550839420301</v>
      </c>
      <c r="I83" s="25">
        <f>rev_exp_worksheet!S83/$G83*100</f>
        <v>1.00098328502534</v>
      </c>
      <c r="J83" s="25">
        <f>rev_exp_worksheet!T83/$G83*100</f>
        <v>2.7626720486337972</v>
      </c>
      <c r="K83" s="25">
        <f>rev_exp_worksheet!U83/$G83*100</f>
        <v>1.7107182904121512</v>
      </c>
      <c r="L83" s="25">
        <f>rev_exp_worksheet!V83/$G83*100</f>
        <v>0.49731095587892571</v>
      </c>
      <c r="M83" s="25">
        <f>rev_exp_worksheet!W83/$G83*100</f>
        <v>4.0547521707874958</v>
      </c>
      <c r="N83" s="25">
        <f>rev_exp_worksheet!X83/$G83*100</f>
        <v>3.0382798509443818</v>
      </c>
      <c r="O83" s="25">
        <f>rev_exp_worksheet!Y83/$G83*100</f>
        <v>5.8558712791060588</v>
      </c>
      <c r="P83" s="25">
        <f>rev_exp_worksheet!Z83/$G83*100</f>
        <v>5.3397199193756641</v>
      </c>
      <c r="Q83" s="25">
        <f>rev_exp_worksheet!AA83/$G83*100</f>
        <v>3.3450832365543128</v>
      </c>
      <c r="R83" s="25">
        <f>rev_exp_worksheet!AB83/$G83*100</f>
        <v>7.2824260890342103</v>
      </c>
      <c r="S83" s="14">
        <f>rev_exp_worksheet!R83/rev_exp_worksheet!N83</f>
        <v>6027.9797399219769</v>
      </c>
      <c r="T83" s="14">
        <f>G83/rev_exp_worksheet!N83</f>
        <v>12776.678948128883</v>
      </c>
      <c r="U83" s="1">
        <f t="shared" si="1"/>
        <v>60</v>
      </c>
    </row>
    <row r="84" spans="1:21">
      <c r="A84" t="s">
        <v>76</v>
      </c>
      <c r="B84" s="14">
        <f>rev_exp_worksheet!J84</f>
        <v>296602633</v>
      </c>
      <c r="C84" s="25">
        <f>rev_exp_worksheet!K84/$B84*100</f>
        <v>9.1920360666521805</v>
      </c>
      <c r="D84" s="25">
        <f>rev_exp_worksheet!L84/$B84*100</f>
        <v>38.493600628285726</v>
      </c>
      <c r="E84" s="25">
        <f>rev_exp_worksheet!M84/$B84*100</f>
        <v>51.216120525808009</v>
      </c>
      <c r="F84" s="24">
        <f>B84/rev_exp_worksheet!N84</f>
        <v>10547.371466164077</v>
      </c>
      <c r="G84" s="14">
        <f>rev_exp_worksheet!Q84</f>
        <v>308754322</v>
      </c>
      <c r="H84" s="25">
        <f>rev_exp_worksheet!R84/$G84*100</f>
        <v>59.456997518564293</v>
      </c>
      <c r="I84" s="25">
        <f>rev_exp_worksheet!S84/$G84*100</f>
        <v>1.3036163652471884</v>
      </c>
      <c r="J84" s="25">
        <f>rev_exp_worksheet!T84/$G84*100</f>
        <v>4.8946366975876696</v>
      </c>
      <c r="K84" s="25">
        <f>rev_exp_worksheet!U84/$G84*100</f>
        <v>2.7472388872341034</v>
      </c>
      <c r="L84" s="25">
        <f>rev_exp_worksheet!V84/$G84*100</f>
        <v>0.49092020483522175</v>
      </c>
      <c r="M84" s="25">
        <f>rev_exp_worksheet!W84/$G84*100</f>
        <v>5.8815909368873545</v>
      </c>
      <c r="N84" s="25">
        <f>rev_exp_worksheet!X84/$G84*100</f>
        <v>3.7251413471711659</v>
      </c>
      <c r="O84" s="25">
        <f>rev_exp_worksheet!Y84/$G84*100</f>
        <v>6.1627576374461244</v>
      </c>
      <c r="P84" s="25">
        <f>rev_exp_worksheet!Z84/$G84*100</f>
        <v>2.8050847042069909</v>
      </c>
      <c r="Q84" s="25">
        <f>rev_exp_worksheet!AA84/$G84*100</f>
        <v>5.6036611140944608</v>
      </c>
      <c r="R84" s="25">
        <f>rev_exp_worksheet!AB84/$G84*100</f>
        <v>4.1578790466291835</v>
      </c>
      <c r="S84" s="14">
        <f>rev_exp_worksheet!R84/rev_exp_worksheet!N84</f>
        <v>6528.0768667543825</v>
      </c>
      <c r="T84" s="14">
        <f>G84/rev_exp_worksheet!N84</f>
        <v>10979.49297677892</v>
      </c>
      <c r="U84" s="1">
        <f t="shared" si="1"/>
        <v>115</v>
      </c>
    </row>
    <row r="85" spans="1:21">
      <c r="A85" t="s">
        <v>77</v>
      </c>
      <c r="B85" s="14">
        <f>rev_exp_worksheet!J85</f>
        <v>18642247</v>
      </c>
      <c r="C85" s="25">
        <f>rev_exp_worksheet!K85/$B85*100</f>
        <v>11.081979548924547</v>
      </c>
      <c r="D85" s="25">
        <f>rev_exp_worksheet!L85/$B85*100</f>
        <v>28.96235094406806</v>
      </c>
      <c r="E85" s="25">
        <f>rev_exp_worksheet!M85/$B85*100</f>
        <v>56.694109889220968</v>
      </c>
      <c r="F85" s="24">
        <f>B85/rev_exp_worksheet!N85</f>
        <v>10408.848129536571</v>
      </c>
      <c r="G85" s="14">
        <f>rev_exp_worksheet!Q85</f>
        <v>19457635</v>
      </c>
      <c r="H85" s="25">
        <f>rev_exp_worksheet!R85/$G85*100</f>
        <v>59.380526872870206</v>
      </c>
      <c r="I85" s="25">
        <f>rev_exp_worksheet!S85/$G85*100</f>
        <v>0.89245208885869232</v>
      </c>
      <c r="J85" s="25">
        <f>rev_exp_worksheet!T85/$G85*100</f>
        <v>2.9677902273323555</v>
      </c>
      <c r="K85" s="25">
        <f>rev_exp_worksheet!U85/$G85*100</f>
        <v>5.3326061980297199</v>
      </c>
      <c r="L85" s="25">
        <f>rev_exp_worksheet!V85/$G85*100</f>
        <v>2.3368571257503805</v>
      </c>
      <c r="M85" s="25">
        <f>rev_exp_worksheet!W85/$G85*100</f>
        <v>4.0792905715417112</v>
      </c>
      <c r="N85" s="25">
        <f>rev_exp_worksheet!X85/$G85*100</f>
        <v>4.3239407564177244</v>
      </c>
      <c r="O85" s="25">
        <f>rev_exp_worksheet!Y85/$G85*100</f>
        <v>7.6783052513833256</v>
      </c>
      <c r="P85" s="25">
        <f>rev_exp_worksheet!Z85/$G85*100</f>
        <v>0.21857101338369234</v>
      </c>
      <c r="Q85" s="25">
        <f>rev_exp_worksheet!AA85/$G85*100</f>
        <v>4.7074235383693859</v>
      </c>
      <c r="R85" s="25">
        <f>rev_exp_worksheet!AB85/$G85*100</f>
        <v>2.6681942589631267</v>
      </c>
      <c r="S85" s="14">
        <f>rev_exp_worksheet!R85/rev_exp_worksheet!N85</f>
        <v>6451.1703964265771</v>
      </c>
      <c r="T85" s="14">
        <f>G85/rev_exp_worksheet!N85</f>
        <v>10864.117811278615</v>
      </c>
      <c r="U85" s="1">
        <f t="shared" si="1"/>
        <v>120</v>
      </c>
    </row>
    <row r="86" spans="1:21">
      <c r="A86" t="s">
        <v>78</v>
      </c>
      <c r="B86" s="14">
        <f>rev_exp_worksheet!J86</f>
        <v>132577678</v>
      </c>
      <c r="C86" s="25">
        <f>rev_exp_worksheet!K86/$B86*100</f>
        <v>5.09017438063744</v>
      </c>
      <c r="D86" s="25">
        <f>rev_exp_worksheet!L86/$B86*100</f>
        <v>29.958074842734838</v>
      </c>
      <c r="E86" s="25">
        <f>rev_exp_worksheet!M86/$B86*100</f>
        <v>26.011750635729193</v>
      </c>
      <c r="F86" s="24">
        <f>B86/rev_exp_worksheet!N86</f>
        <v>17848.368066774368</v>
      </c>
      <c r="G86" s="14">
        <f>rev_exp_worksheet!Q86</f>
        <v>137282539</v>
      </c>
      <c r="H86" s="25">
        <f>rev_exp_worksheet!R86/$G86*100</f>
        <v>33.461198521393889</v>
      </c>
      <c r="I86" s="25">
        <f>rev_exp_worksheet!S86/$G86*100</f>
        <v>0.78818882421747738</v>
      </c>
      <c r="J86" s="25">
        <f>rev_exp_worksheet!T86/$G86*100</f>
        <v>3.1966430778206973</v>
      </c>
      <c r="K86" s="25">
        <f>rev_exp_worksheet!U86/$G86*100</f>
        <v>1.2145741855779635</v>
      </c>
      <c r="L86" s="25">
        <f>rev_exp_worksheet!V86/$G86*100</f>
        <v>0.55649482852294863</v>
      </c>
      <c r="M86" s="25">
        <f>rev_exp_worksheet!W86/$G86*100</f>
        <v>3.0326926427256709</v>
      </c>
      <c r="N86" s="25">
        <f>rev_exp_worksheet!X86/$G86*100</f>
        <v>2.7332887250868807</v>
      </c>
      <c r="O86" s="25">
        <f>rev_exp_worksheet!Y86/$G86*100</f>
        <v>3.9971095450092164</v>
      </c>
      <c r="P86" s="25">
        <f>rev_exp_worksheet!Z86/$G86*100</f>
        <v>4.2668849240907472</v>
      </c>
      <c r="Q86" s="25">
        <f>rev_exp_worksheet!AA86/$G86*100</f>
        <v>3.2677345732948599</v>
      </c>
      <c r="R86" s="25">
        <f>rev_exp_worksheet!AB86/$G86*100</f>
        <v>4.8290387752808099</v>
      </c>
      <c r="S86" s="14">
        <f>rev_exp_worksheet!R86/rev_exp_worksheet!N86</f>
        <v>6184.2195624663427</v>
      </c>
      <c r="T86" s="14">
        <f>G86/rev_exp_worksheet!N86</f>
        <v>18481.763462574043</v>
      </c>
      <c r="U86" s="1">
        <f t="shared" si="1"/>
        <v>6</v>
      </c>
    </row>
    <row r="87" spans="1:21">
      <c r="A87" t="s">
        <v>79</v>
      </c>
      <c r="B87" s="14">
        <f>rev_exp_worksheet!J87</f>
        <v>23679795</v>
      </c>
      <c r="C87" s="25">
        <f>rev_exp_worksheet!K87/$B87*100</f>
        <v>13.876653070687478</v>
      </c>
      <c r="D87" s="25">
        <f>rev_exp_worksheet!L87/$B87*100</f>
        <v>34.958909061501586</v>
      </c>
      <c r="E87" s="25">
        <f>rev_exp_worksheet!M87/$B87*100</f>
        <v>48.750975251263789</v>
      </c>
      <c r="F87" s="24">
        <f>B87/rev_exp_worksheet!N87</f>
        <v>10067.940051020409</v>
      </c>
      <c r="G87" s="14">
        <f>rev_exp_worksheet!Q87</f>
        <v>24527960</v>
      </c>
      <c r="H87" s="25">
        <f>rev_exp_worksheet!R87/$G87*100</f>
        <v>49.32084555747808</v>
      </c>
      <c r="I87" s="25">
        <f>rev_exp_worksheet!S87/$G87*100</f>
        <v>1.3528929434001034</v>
      </c>
      <c r="J87" s="25">
        <f>rev_exp_worksheet!T87/$G87*100</f>
        <v>5.1742349547210607</v>
      </c>
      <c r="K87" s="25">
        <f>rev_exp_worksheet!U87/$G87*100</f>
        <v>3.3372487968832307</v>
      </c>
      <c r="L87" s="25">
        <f>rev_exp_worksheet!V87/$G87*100</f>
        <v>1.6731155383488885</v>
      </c>
      <c r="M87" s="25">
        <f>rev_exp_worksheet!W87/$G87*100</f>
        <v>6.0632953983943221</v>
      </c>
      <c r="N87" s="25">
        <f>rev_exp_worksheet!X87/$G87*100</f>
        <v>6.893270985438658</v>
      </c>
      <c r="O87" s="25">
        <f>rev_exp_worksheet!Y87/$G87*100</f>
        <v>7.6319185533570675</v>
      </c>
      <c r="P87" s="25">
        <f>rev_exp_worksheet!Z87/$G87*100</f>
        <v>5.1109551711597705</v>
      </c>
      <c r="Q87" s="25">
        <f>rev_exp_worksheet!AA87/$G87*100</f>
        <v>6.238068514462678</v>
      </c>
      <c r="R87" s="25">
        <f>rev_exp_worksheet!AB87/$G87*100</f>
        <v>3.4890794016298132</v>
      </c>
      <c r="S87" s="14">
        <f>rev_exp_worksheet!R87/rev_exp_worksheet!N87</f>
        <v>5143.4512202380947</v>
      </c>
      <c r="T87" s="14">
        <f>G87/rev_exp_worksheet!N87</f>
        <v>10428.554421768707</v>
      </c>
      <c r="U87" s="1">
        <f t="shared" si="1"/>
        <v>141</v>
      </c>
    </row>
    <row r="88" spans="1:21">
      <c r="A88" t="s">
        <v>80</v>
      </c>
      <c r="B88" s="14">
        <f>rev_exp_worksheet!J88</f>
        <v>36245570</v>
      </c>
      <c r="C88" s="25">
        <f>rev_exp_worksheet!K88/$B88*100</f>
        <v>11.518822852006465</v>
      </c>
      <c r="D88" s="25">
        <f>rev_exp_worksheet!L88/$B88*100</f>
        <v>18.117284401928291</v>
      </c>
      <c r="E88" s="25">
        <f>rev_exp_worksheet!M88/$B88*100</f>
        <v>50.106755115176838</v>
      </c>
      <c r="F88" s="24">
        <f>B88/rev_exp_worksheet!N88</f>
        <v>11628.350978504972</v>
      </c>
      <c r="G88" s="14">
        <f>rev_exp_worksheet!Q88</f>
        <v>38962800</v>
      </c>
      <c r="H88" s="25">
        <f>rev_exp_worksheet!R88/$G88*100</f>
        <v>44.48465207839272</v>
      </c>
      <c r="I88" s="25">
        <f>rev_exp_worksheet!S88/$G88*100</f>
        <v>1.0478202541911772</v>
      </c>
      <c r="J88" s="25">
        <f>rev_exp_worksheet!T88/$G88*100</f>
        <v>3.3677338384305031</v>
      </c>
      <c r="K88" s="25">
        <f>rev_exp_worksheet!U88/$G88*100</f>
        <v>3.8833691623805273</v>
      </c>
      <c r="L88" s="25">
        <f>rev_exp_worksheet!V88/$G88*100</f>
        <v>1.6246726877945115</v>
      </c>
      <c r="M88" s="25">
        <f>rev_exp_worksheet!W88/$G88*100</f>
        <v>3.060541978502572</v>
      </c>
      <c r="N88" s="25">
        <f>rev_exp_worksheet!X88/$G88*100</f>
        <v>3.6647013304998617</v>
      </c>
      <c r="O88" s="25">
        <f>rev_exp_worksheet!Y88/$G88*100</f>
        <v>5.3503245916617903</v>
      </c>
      <c r="P88" s="25">
        <f>rev_exp_worksheet!Z88/$G88*100</f>
        <v>16.446310532097282</v>
      </c>
      <c r="Q88" s="25">
        <f>rev_exp_worksheet!AA88/$G88*100</f>
        <v>6.1234060437134907</v>
      </c>
      <c r="R88" s="25">
        <f>rev_exp_worksheet!AB88/$G88*100</f>
        <v>4.7843145769811208</v>
      </c>
      <c r="S88" s="14">
        <f>rev_exp_worksheet!R88/rev_exp_worksheet!N88</f>
        <v>5560.6243246711583</v>
      </c>
      <c r="T88" s="14">
        <f>G88/rev_exp_worksheet!N88</f>
        <v>12500.09624639076</v>
      </c>
      <c r="U88" s="1">
        <f t="shared" si="1"/>
        <v>65</v>
      </c>
    </row>
    <row r="89" spans="1:21">
      <c r="A89" t="s">
        <v>81</v>
      </c>
      <c r="B89" s="14">
        <f>rev_exp_worksheet!J89</f>
        <v>31369109</v>
      </c>
      <c r="C89" s="25">
        <f>rev_exp_worksheet!K89/$B89*100</f>
        <v>14.44808967956342</v>
      </c>
      <c r="D89" s="25">
        <f>rev_exp_worksheet!L89/$B89*100</f>
        <v>28.204661471258234</v>
      </c>
      <c r="E89" s="25">
        <f>rev_exp_worksheet!M89/$B89*100</f>
        <v>50.145326091346746</v>
      </c>
      <c r="F89" s="24">
        <f>B89/rev_exp_worksheet!N89</f>
        <v>11131.692334989355</v>
      </c>
      <c r="G89" s="14">
        <f>rev_exp_worksheet!Q89</f>
        <v>34027975</v>
      </c>
      <c r="H89" s="25">
        <f>rev_exp_worksheet!R89/$G89*100</f>
        <v>51.157429644285337</v>
      </c>
      <c r="I89" s="25">
        <f>rev_exp_worksheet!S89/$G89*100</f>
        <v>1.8081468556386326</v>
      </c>
      <c r="J89" s="25">
        <f>rev_exp_worksheet!T89/$G89*100</f>
        <v>3.1313053450873882</v>
      </c>
      <c r="K89" s="25">
        <f>rev_exp_worksheet!U89/$G89*100</f>
        <v>2.3356615843287765</v>
      </c>
      <c r="L89" s="25">
        <f>rev_exp_worksheet!V89/$G89*100</f>
        <v>2.0454843698456933</v>
      </c>
      <c r="M89" s="25">
        <f>rev_exp_worksheet!W89/$G89*100</f>
        <v>4.8326324149468194</v>
      </c>
      <c r="N89" s="25">
        <f>rev_exp_worksheet!X89/$G89*100</f>
        <v>4.6049876021126739</v>
      </c>
      <c r="O89" s="25">
        <f>rev_exp_worksheet!Y89/$G89*100</f>
        <v>6.5843188141521791</v>
      </c>
      <c r="P89" s="25">
        <f>rev_exp_worksheet!Z89/$G89*100</f>
        <v>3.3679134594403575</v>
      </c>
      <c r="Q89" s="25">
        <f>rev_exp_worksheet!AA89/$G89*100</f>
        <v>5.6900350667355308</v>
      </c>
      <c r="R89" s="25">
        <f>rev_exp_worksheet!AB89/$G89*100</f>
        <v>6.238408250858301</v>
      </c>
      <c r="S89" s="14">
        <f>rev_exp_worksheet!R89/rev_exp_worksheet!N89</f>
        <v>6177.3730908445714</v>
      </c>
      <c r="T89" s="14">
        <f>G89/rev_exp_worksheet!N89</f>
        <v>12075.221788502484</v>
      </c>
      <c r="U89" s="1">
        <f t="shared" si="1"/>
        <v>79</v>
      </c>
    </row>
    <row r="90" spans="1:21">
      <c r="A90" t="s">
        <v>82</v>
      </c>
      <c r="B90" s="14">
        <f>rev_exp_worksheet!J90</f>
        <v>17993575</v>
      </c>
      <c r="C90" s="25">
        <f>rev_exp_worksheet!K90/$B90*100</f>
        <v>15.115323108387299</v>
      </c>
      <c r="D90" s="25">
        <f>rev_exp_worksheet!L90/$B90*100</f>
        <v>24.858617589889725</v>
      </c>
      <c r="E90" s="25">
        <f>rev_exp_worksheet!M90/$B90*100</f>
        <v>40.746588712915582</v>
      </c>
      <c r="F90" s="24">
        <f>B90/rev_exp_worksheet!N90</f>
        <v>14406.38510808647</v>
      </c>
      <c r="G90" s="14">
        <f>rev_exp_worksheet!Q90</f>
        <v>15881703</v>
      </c>
      <c r="H90" s="25">
        <f>rev_exp_worksheet!R90/$G90*100</f>
        <v>53.84398020791599</v>
      </c>
      <c r="I90" s="25">
        <f>rev_exp_worksheet!S90/$G90*100</f>
        <v>1.0603333911986641</v>
      </c>
      <c r="J90" s="25">
        <f>rev_exp_worksheet!T90/$G90*100</f>
        <v>5.2882633556363574</v>
      </c>
      <c r="K90" s="25">
        <f>rev_exp_worksheet!U90/$G90*100</f>
        <v>3.5048838276348575</v>
      </c>
      <c r="L90" s="25">
        <f>rev_exp_worksheet!V90/$G90*100</f>
        <v>2.3560858681213217</v>
      </c>
      <c r="M90" s="25">
        <f>rev_exp_worksheet!W90/$G90*100</f>
        <v>4.6059622195428283</v>
      </c>
      <c r="N90" s="25">
        <f>rev_exp_worksheet!X90/$G90*100</f>
        <v>5.7494803926254008</v>
      </c>
      <c r="O90" s="25">
        <f>rev_exp_worksheet!Y90/$G90*100</f>
        <v>5.1191809215926023</v>
      </c>
      <c r="P90" s="25">
        <f>rev_exp_worksheet!Z90/$G90*100</f>
        <v>3.1202247643089662</v>
      </c>
      <c r="Q90" s="25">
        <f>rev_exp_worksheet!AA90/$G90*100</f>
        <v>6.3743094175731665</v>
      </c>
      <c r="R90" s="25">
        <f>rev_exp_worksheet!AB90/$G90*100</f>
        <v>4.201092288402573</v>
      </c>
      <c r="S90" s="14">
        <f>rev_exp_worksheet!R90/rev_exp_worksheet!N90</f>
        <v>6846.5500560448354</v>
      </c>
      <c r="T90" s="14">
        <f>G90/rev_exp_worksheet!N90</f>
        <v>12715.53482786229</v>
      </c>
      <c r="U90" s="1">
        <f t="shared" si="1"/>
        <v>61</v>
      </c>
    </row>
    <row r="91" spans="1:21">
      <c r="A91" t="s">
        <v>83</v>
      </c>
      <c r="B91" s="14">
        <f>rev_exp_worksheet!J91</f>
        <v>11544104</v>
      </c>
      <c r="C91" s="25">
        <f>rev_exp_worksheet!K91/$B91*100</f>
        <v>16.945576720376046</v>
      </c>
      <c r="D91" s="25">
        <f>rev_exp_worksheet!L91/$B91*100</f>
        <v>27.987767608469223</v>
      </c>
      <c r="E91" s="25">
        <f>rev_exp_worksheet!M91/$B91*100</f>
        <v>54.786538652111936</v>
      </c>
      <c r="F91" s="24">
        <f>B91/rev_exp_worksheet!N91</f>
        <v>9960.4003451251083</v>
      </c>
      <c r="G91" s="14">
        <f>rev_exp_worksheet!Q91</f>
        <v>12262662</v>
      </c>
      <c r="H91" s="25">
        <f>rev_exp_worksheet!R91/$G91*100</f>
        <v>55.961859912635617</v>
      </c>
      <c r="I91" s="25">
        <f>rev_exp_worksheet!S91/$G91*100</f>
        <v>1.7372943166826256</v>
      </c>
      <c r="J91" s="25">
        <f>rev_exp_worksheet!T91/$G91*100</f>
        <v>5.4101045107497869</v>
      </c>
      <c r="K91" s="25">
        <f>rev_exp_worksheet!U91/$G91*100</f>
        <v>1.6598480003770795</v>
      </c>
      <c r="L91" s="25">
        <f>rev_exp_worksheet!V91/$G91*100</f>
        <v>2.4316937056570587</v>
      </c>
      <c r="M91" s="25">
        <f>rev_exp_worksheet!W91/$G91*100</f>
        <v>6.5833623237760275</v>
      </c>
      <c r="N91" s="25">
        <f>rev_exp_worksheet!X91/$G91*100</f>
        <v>7.370687212939572</v>
      </c>
      <c r="O91" s="25">
        <f>rev_exp_worksheet!Y91/$G91*100</f>
        <v>7.4903611467069711</v>
      </c>
      <c r="P91" s="25">
        <f>rev_exp_worksheet!Z91/$G91*100</f>
        <v>0.19678565714361207</v>
      </c>
      <c r="Q91" s="25">
        <f>rev_exp_worksheet!AA91/$G91*100</f>
        <v>8.5308565138629771</v>
      </c>
      <c r="R91" s="25">
        <f>rev_exp_worksheet!AB91/$G91*100</f>
        <v>0</v>
      </c>
      <c r="S91" s="14">
        <f>rev_exp_worksheet!R91/rev_exp_worksheet!N91</f>
        <v>5920.9781967213121</v>
      </c>
      <c r="T91" s="14">
        <f>G91/rev_exp_worksheet!N91</f>
        <v>10580.381363244176</v>
      </c>
      <c r="U91" s="1">
        <f t="shared" si="1"/>
        <v>135</v>
      </c>
    </row>
    <row r="92" spans="1:21">
      <c r="A92" t="s">
        <v>84</v>
      </c>
      <c r="B92" s="14">
        <f>rev_exp_worksheet!J92</f>
        <v>66800072</v>
      </c>
      <c r="C92" s="25">
        <f>rev_exp_worksheet!K92/$B92*100</f>
        <v>7.7914197457751246</v>
      </c>
      <c r="D92" s="25">
        <f>rev_exp_worksheet!L92/$B92*100</f>
        <v>26.934623663279883</v>
      </c>
      <c r="E92" s="25">
        <f>rev_exp_worksheet!M92/$B92*100</f>
        <v>47.865509785678071</v>
      </c>
      <c r="F92" s="24">
        <f>B92/rev_exp_worksheet!N92</f>
        <v>12338.395271518286</v>
      </c>
      <c r="G92" s="14">
        <f>rev_exp_worksheet!Q92</f>
        <v>72702268</v>
      </c>
      <c r="H92" s="25">
        <f>rev_exp_worksheet!R92/$G92*100</f>
        <v>46.809520536553272</v>
      </c>
      <c r="I92" s="25">
        <f>rev_exp_worksheet!S92/$G92*100</f>
        <v>1.1630868792153777</v>
      </c>
      <c r="J92" s="25">
        <f>rev_exp_worksheet!T92/$G92*100</f>
        <v>5.156800321552554</v>
      </c>
      <c r="K92" s="25">
        <f>rev_exp_worksheet!U92/$G92*100</f>
        <v>2.0220751160060098</v>
      </c>
      <c r="L92" s="25">
        <f>rev_exp_worksheet!V92/$G92*100</f>
        <v>0.96369613943818078</v>
      </c>
      <c r="M92" s="25">
        <f>rev_exp_worksheet!W92/$G92*100</f>
        <v>4.3873525376127187</v>
      </c>
      <c r="N92" s="25">
        <f>rev_exp_worksheet!X92/$G92*100</f>
        <v>4.4604404913475326</v>
      </c>
      <c r="O92" s="25">
        <f>rev_exp_worksheet!Y92/$G92*100</f>
        <v>5.1085178388107506</v>
      </c>
      <c r="P92" s="25">
        <f>rev_exp_worksheet!Z92/$G92*100</f>
        <v>4.0024373242386329</v>
      </c>
      <c r="Q92" s="25">
        <f>rev_exp_worksheet!AA92/$G92*100</f>
        <v>4.3867911796094177</v>
      </c>
      <c r="R92" s="25">
        <f>rev_exp_worksheet!AB92/$G92*100</f>
        <v>5.0930246770293328</v>
      </c>
      <c r="S92" s="14">
        <f>rev_exp_worksheet!R92/rev_exp_worksheet!N92</f>
        <v>6285.8483690432213</v>
      </c>
      <c r="T92" s="14">
        <f>G92/rev_exp_worksheet!N92</f>
        <v>13428.568156630958</v>
      </c>
      <c r="U92" s="1">
        <f t="shared" si="1"/>
        <v>40</v>
      </c>
    </row>
    <row r="93" spans="1:21">
      <c r="A93" t="s">
        <v>85</v>
      </c>
      <c r="B93" s="14">
        <f>rev_exp_worksheet!J93</f>
        <v>28390129</v>
      </c>
      <c r="C93" s="25">
        <f>rev_exp_worksheet!K93/$B93*100</f>
        <v>11.195327784526798</v>
      </c>
      <c r="D93" s="25">
        <f>rev_exp_worksheet!L93/$B93*100</f>
        <v>42.243721400490998</v>
      </c>
      <c r="E93" s="25">
        <f>rev_exp_worksheet!M93/$B93*100</f>
        <v>45.487443892910804</v>
      </c>
      <c r="F93" s="24">
        <f>B93/rev_exp_worksheet!N93</f>
        <v>10464.47806855879</v>
      </c>
      <c r="G93" s="14">
        <f>rev_exp_worksheet!Q93</f>
        <v>29395613</v>
      </c>
      <c r="H93" s="25">
        <f>rev_exp_worksheet!R93/$G93*100</f>
        <v>54.565892740525598</v>
      </c>
      <c r="I93" s="25">
        <f>rev_exp_worksheet!S93/$G93*100</f>
        <v>1.7580445082060376</v>
      </c>
      <c r="J93" s="25">
        <f>rev_exp_worksheet!T93/$G93*100</f>
        <v>4.0752483032076929</v>
      </c>
      <c r="K93" s="25">
        <f>rev_exp_worksheet!U93/$G93*100</f>
        <v>6.0908354250003214</v>
      </c>
      <c r="L93" s="25">
        <f>rev_exp_worksheet!V93/$G93*100</f>
        <v>1.9013001021615028</v>
      </c>
      <c r="M93" s="25">
        <f>rev_exp_worksheet!W93/$G93*100</f>
        <v>5.2100927441111704</v>
      </c>
      <c r="N93" s="25">
        <f>rev_exp_worksheet!X93/$G93*100</f>
        <v>4.1719122509879272</v>
      </c>
      <c r="O93" s="25">
        <f>rev_exp_worksheet!Y93/$G93*100</f>
        <v>6.180124802976553</v>
      </c>
      <c r="P93" s="25">
        <f>rev_exp_worksheet!Z93/$G93*100</f>
        <v>0.80212520147138966</v>
      </c>
      <c r="Q93" s="25">
        <f>rev_exp_worksheet!AA93/$G93*100</f>
        <v>5.7365484774888014</v>
      </c>
      <c r="R93" s="25">
        <f>rev_exp_worksheet!AB93/$G93*100</f>
        <v>6.9864778802197467</v>
      </c>
      <c r="S93" s="14">
        <f>rev_exp_worksheet!R93/rev_exp_worksheet!N93</f>
        <v>5912.2663693328423</v>
      </c>
      <c r="T93" s="14">
        <f>G93/rev_exp_worksheet!N93</f>
        <v>10835.095097677848</v>
      </c>
      <c r="U93" s="1">
        <f t="shared" si="1"/>
        <v>124</v>
      </c>
    </row>
    <row r="94" spans="1:21">
      <c r="A94" t="s">
        <v>86</v>
      </c>
      <c r="B94" s="14">
        <f>rev_exp_worksheet!J94</f>
        <v>19670250</v>
      </c>
      <c r="C94" s="25">
        <f>rev_exp_worksheet!K94/$B94*100</f>
        <v>11.965277512995513</v>
      </c>
      <c r="D94" s="25">
        <f>rev_exp_worksheet!L94/$B94*100</f>
        <v>20.883359387908136</v>
      </c>
      <c r="E94" s="25">
        <f>rev_exp_worksheet!M94/$B94*100</f>
        <v>58.446943989018948</v>
      </c>
      <c r="F94" s="24">
        <f>B94/rev_exp_worksheet!N94</f>
        <v>11317.750287686997</v>
      </c>
      <c r="G94" s="14">
        <f>rev_exp_worksheet!Q94</f>
        <v>21042356</v>
      </c>
      <c r="H94" s="25">
        <f>rev_exp_worksheet!R94/$G94*100</f>
        <v>52.755878951957655</v>
      </c>
      <c r="I94" s="25">
        <f>rev_exp_worksheet!S94/$G94*100</f>
        <v>1.1923813093933018</v>
      </c>
      <c r="J94" s="25">
        <f>rev_exp_worksheet!T94/$G94*100</f>
        <v>4.1997853282208517</v>
      </c>
      <c r="K94" s="25">
        <f>rev_exp_worksheet!U94/$G94*100</f>
        <v>4.0259830695764292</v>
      </c>
      <c r="L94" s="25">
        <f>rev_exp_worksheet!V94/$G94*100</f>
        <v>1.7081221798547657</v>
      </c>
      <c r="M94" s="25">
        <f>rev_exp_worksheet!W94/$G94*100</f>
        <v>5.2773680380656991</v>
      </c>
      <c r="N94" s="25">
        <f>rev_exp_worksheet!X94/$G94*100</f>
        <v>4.2878519401534687</v>
      </c>
      <c r="O94" s="25">
        <f>rev_exp_worksheet!Y94/$G94*100</f>
        <v>6.538080099015529</v>
      </c>
      <c r="P94" s="25">
        <f>rev_exp_worksheet!Z94/$G94*100</f>
        <v>0</v>
      </c>
      <c r="Q94" s="25">
        <f>rev_exp_worksheet!AA94/$G94*100</f>
        <v>5.659592538021883</v>
      </c>
      <c r="R94" s="25">
        <f>rev_exp_worksheet!AB94/$G94*100</f>
        <v>3.7780940499248281</v>
      </c>
      <c r="S94" s="14">
        <f>rev_exp_worksheet!R94/rev_exp_worksheet!N94</f>
        <v>6387.2726467203674</v>
      </c>
      <c r="T94" s="14">
        <f>G94/rev_exp_worksheet!N94</f>
        <v>12107.224395857307</v>
      </c>
      <c r="U94" s="1">
        <f t="shared" si="1"/>
        <v>76</v>
      </c>
    </row>
    <row r="95" spans="1:21">
      <c r="A95" t="s">
        <v>87</v>
      </c>
      <c r="B95" s="14">
        <f>rev_exp_worksheet!J95</f>
        <v>68156933</v>
      </c>
      <c r="C95" s="25">
        <f>rev_exp_worksheet!K95/$B95*100</f>
        <v>9.3750506643249345</v>
      </c>
      <c r="D95" s="25">
        <f>rev_exp_worksheet!L95/$B95*100</f>
        <v>31.496495008072035</v>
      </c>
      <c r="E95" s="25">
        <f>rev_exp_worksheet!M95/$B95*100</f>
        <v>52.773777247283114</v>
      </c>
      <c r="F95" s="24">
        <f>B95/rev_exp_worksheet!N95</f>
        <v>10405.638625954198</v>
      </c>
      <c r="G95" s="14">
        <f>rev_exp_worksheet!Q95</f>
        <v>68607009</v>
      </c>
      <c r="H95" s="25">
        <f>rev_exp_worksheet!R95/$G95*100</f>
        <v>55.401253813586301</v>
      </c>
      <c r="I95" s="25">
        <f>rev_exp_worksheet!S95/$G95*100</f>
        <v>1.0737500158329305</v>
      </c>
      <c r="J95" s="25">
        <f>rev_exp_worksheet!T95/$G95*100</f>
        <v>5.2976557978208909</v>
      </c>
      <c r="K95" s="25">
        <f>rev_exp_worksheet!U95/$G95*100</f>
        <v>4.6568229202354523</v>
      </c>
      <c r="L95" s="25">
        <f>rev_exp_worksheet!V95/$G95*100</f>
        <v>1.8041569193025162</v>
      </c>
      <c r="M95" s="25">
        <f>rev_exp_worksheet!W95/$G95*100</f>
        <v>4.5214421896748185</v>
      </c>
      <c r="N95" s="25">
        <f>rev_exp_worksheet!X95/$G95*100</f>
        <v>5.3559370442748788</v>
      </c>
      <c r="O95" s="25">
        <f>rev_exp_worksheet!Y95/$G95*100</f>
        <v>5.0252445781450694</v>
      </c>
      <c r="P95" s="25">
        <f>rev_exp_worksheet!Z95/$G95*100</f>
        <v>0.58419388316432797</v>
      </c>
      <c r="Q95" s="25">
        <f>rev_exp_worksheet!AA95/$G95*100</f>
        <v>5.677616203907097</v>
      </c>
      <c r="R95" s="25">
        <f>rev_exp_worksheet!AB95/$G95*100</f>
        <v>3.7617300150776143</v>
      </c>
      <c r="S95" s="14">
        <f>rev_exp_worksheet!R95/rev_exp_worksheet!N95</f>
        <v>5802.9226244274805</v>
      </c>
      <c r="T95" s="14">
        <f>G95/rev_exp_worksheet!N95</f>
        <v>10474.35251908397</v>
      </c>
      <c r="U95" s="1">
        <f t="shared" si="1"/>
        <v>139</v>
      </c>
    </row>
    <row r="96" spans="1:21">
      <c r="A96" t="s">
        <v>88</v>
      </c>
      <c r="B96" s="14">
        <f>rev_exp_worksheet!J96</f>
        <v>74964277</v>
      </c>
      <c r="C96" s="25">
        <f>rev_exp_worksheet!K96/$B96*100</f>
        <v>5.2947792719991149</v>
      </c>
      <c r="D96" s="25">
        <f>rev_exp_worksheet!L96/$B96*100</f>
        <v>31.081779125275901</v>
      </c>
      <c r="E96" s="25">
        <f>rev_exp_worksheet!M96/$B96*100</f>
        <v>41.491718782267448</v>
      </c>
      <c r="F96" s="24">
        <f>B96/rev_exp_worksheet!N96</f>
        <v>11602.581179383997</v>
      </c>
      <c r="G96" s="14">
        <f>rev_exp_worksheet!Q96</f>
        <v>68494827</v>
      </c>
      <c r="H96" s="25">
        <f>rev_exp_worksheet!R96/$G96*100</f>
        <v>50.904668902952331</v>
      </c>
      <c r="I96" s="25">
        <f>rev_exp_worksheet!S96/$G96*100</f>
        <v>1.709817910774488</v>
      </c>
      <c r="J96" s="25">
        <f>rev_exp_worksheet!T96/$G96*100</f>
        <v>2.1596098490766318</v>
      </c>
      <c r="K96" s="25">
        <f>rev_exp_worksheet!U96/$G96*100</f>
        <v>4.1558407323227495</v>
      </c>
      <c r="L96" s="25">
        <f>rev_exp_worksheet!V96/$G96*100</f>
        <v>0.65763090400972912</v>
      </c>
      <c r="M96" s="25">
        <f>rev_exp_worksheet!W96/$G96*100</f>
        <v>4.7474017709395779</v>
      </c>
      <c r="N96" s="25">
        <f>rev_exp_worksheet!X96/$G96*100</f>
        <v>5.4671275540268178</v>
      </c>
      <c r="O96" s="25">
        <f>rev_exp_worksheet!Y96/$G96*100</f>
        <v>6.4606965136213859</v>
      </c>
      <c r="P96" s="25">
        <f>rev_exp_worksheet!Z96/$G96*100</f>
        <v>4.3655282609882349</v>
      </c>
      <c r="Q96" s="25">
        <f>rev_exp_worksheet!AA96/$G96*100</f>
        <v>4.6956095531126758</v>
      </c>
      <c r="R96" s="25">
        <f>rev_exp_worksheet!AB96/$G96*100</f>
        <v>6.2464028414875772</v>
      </c>
      <c r="S96" s="14">
        <f>rev_exp_worksheet!R96/rev_exp_worksheet!N96</f>
        <v>5396.5430893050607</v>
      </c>
      <c r="T96" s="14">
        <f>G96/rev_exp_worksheet!N96</f>
        <v>10601.273332301502</v>
      </c>
      <c r="U96" s="1">
        <f t="shared" si="1"/>
        <v>134</v>
      </c>
    </row>
    <row r="97" spans="1:21">
      <c r="A97" t="s">
        <v>89</v>
      </c>
      <c r="B97" s="14">
        <f>rev_exp_worksheet!J97</f>
        <v>110696714</v>
      </c>
      <c r="C97" s="25">
        <f>rev_exp_worksheet!K97/$B97*100</f>
        <v>19.912017442541249</v>
      </c>
      <c r="D97" s="25">
        <f>rev_exp_worksheet!L97/$B97*100</f>
        <v>27.49755787692126</v>
      </c>
      <c r="E97" s="25">
        <f>rev_exp_worksheet!M97/$B97*100</f>
        <v>45.293543221165535</v>
      </c>
      <c r="F97" s="24">
        <f>B97/rev_exp_worksheet!N97</f>
        <v>11206.389350070864</v>
      </c>
      <c r="G97" s="14">
        <f>rev_exp_worksheet!Q97</f>
        <v>118422318</v>
      </c>
      <c r="H97" s="25">
        <f>rev_exp_worksheet!R97/$G97*100</f>
        <v>53.521195540185261</v>
      </c>
      <c r="I97" s="25">
        <f>rev_exp_worksheet!S97/$G97*100</f>
        <v>1.6145939990804774</v>
      </c>
      <c r="J97" s="25">
        <f>rev_exp_worksheet!T97/$G97*100</f>
        <v>5.1245317964473553</v>
      </c>
      <c r="K97" s="25">
        <f>rev_exp_worksheet!U97/$G97*100</f>
        <v>4.4043502593826949</v>
      </c>
      <c r="L97" s="25">
        <f>rev_exp_worksheet!V97/$G97*100</f>
        <v>1.0470718281329368</v>
      </c>
      <c r="M97" s="25">
        <f>rev_exp_worksheet!W97/$G97*100</f>
        <v>5.0265628055009026</v>
      </c>
      <c r="N97" s="25">
        <f>rev_exp_worksheet!X97/$G97*100</f>
        <v>4.7647755045632527</v>
      </c>
      <c r="O97" s="25">
        <f>rev_exp_worksheet!Y97/$G97*100</f>
        <v>6.2155997486892627</v>
      </c>
      <c r="P97" s="25">
        <f>rev_exp_worksheet!Z97/$G97*100</f>
        <v>5.7525355820175728</v>
      </c>
      <c r="Q97" s="25">
        <f>rev_exp_worksheet!AA97/$G97*100</f>
        <v>4.9707890027959083</v>
      </c>
      <c r="R97" s="25">
        <f>rev_exp_worksheet!AB97/$G97*100</f>
        <v>0</v>
      </c>
      <c r="S97" s="14">
        <f>rev_exp_worksheet!R97/rev_exp_worksheet!N97</f>
        <v>6416.3839218465282</v>
      </c>
      <c r="T97" s="14">
        <f>G97/rev_exp_worksheet!N97</f>
        <v>11988.491395019235</v>
      </c>
      <c r="U97" s="1">
        <f t="shared" si="1"/>
        <v>83</v>
      </c>
    </row>
    <row r="98" spans="1:21">
      <c r="A98" t="s">
        <v>90</v>
      </c>
      <c r="B98" s="14">
        <f>rev_exp_worksheet!J98</f>
        <v>15462791</v>
      </c>
      <c r="C98" s="25">
        <f>rev_exp_worksheet!K98/$B98*100</f>
        <v>10.270668471170568</v>
      </c>
      <c r="D98" s="25">
        <f>rev_exp_worksheet!L98/$B98*100</f>
        <v>45.544358712473063</v>
      </c>
      <c r="E98" s="25">
        <f>rev_exp_worksheet!M98/$B98*100</f>
        <v>40.948901139516146</v>
      </c>
      <c r="F98" s="24">
        <f>B98/rev_exp_worksheet!N98</f>
        <v>13015.81734006734</v>
      </c>
      <c r="G98" s="14">
        <f>rev_exp_worksheet!Q98</f>
        <v>15624119</v>
      </c>
      <c r="H98" s="25">
        <f>rev_exp_worksheet!R98/$G98*100</f>
        <v>50.304954218538654</v>
      </c>
      <c r="I98" s="25">
        <f>rev_exp_worksheet!S98/$G98*100</f>
        <v>1.6093052030645698</v>
      </c>
      <c r="J98" s="25">
        <f>rev_exp_worksheet!T98/$G98*100</f>
        <v>3.2046238895133863</v>
      </c>
      <c r="K98" s="25">
        <f>rev_exp_worksheet!U98/$G98*100</f>
        <v>3.2711698496408017</v>
      </c>
      <c r="L98" s="25">
        <f>rev_exp_worksheet!V98/$G98*100</f>
        <v>1.3912082978886682</v>
      </c>
      <c r="M98" s="25">
        <f>rev_exp_worksheet!W98/$G98*100</f>
        <v>5.6899631908845549</v>
      </c>
      <c r="N98" s="25">
        <f>rev_exp_worksheet!X98/$G98*100</f>
        <v>6.6368221465799131</v>
      </c>
      <c r="O98" s="25">
        <f>rev_exp_worksheet!Y98/$G98*100</f>
        <v>9.1485734331644561</v>
      </c>
      <c r="P98" s="25">
        <f>rev_exp_worksheet!Z98/$G98*100</f>
        <v>0</v>
      </c>
      <c r="Q98" s="25">
        <f>rev_exp_worksheet!AA98/$G98*100</f>
        <v>4.5368373730384413</v>
      </c>
      <c r="R98" s="25">
        <f>rev_exp_worksheet!AB98/$G98*100</f>
        <v>9.5546147593985928</v>
      </c>
      <c r="S98" s="14">
        <f>rev_exp_worksheet!R98/rev_exp_worksheet!N98</f>
        <v>6615.914065656566</v>
      </c>
      <c r="T98" s="14">
        <f>G98/rev_exp_worksheet!N98</f>
        <v>13151.615319865319</v>
      </c>
      <c r="U98" s="1">
        <f t="shared" si="1"/>
        <v>51</v>
      </c>
    </row>
    <row r="99" spans="1:21">
      <c r="A99" t="s">
        <v>91</v>
      </c>
      <c r="B99" s="14">
        <f>rev_exp_worksheet!J99</f>
        <v>35110406</v>
      </c>
      <c r="C99" s="25">
        <f>rev_exp_worksheet!K99/$B99*100</f>
        <v>13.904806455385335</v>
      </c>
      <c r="D99" s="25">
        <f>rev_exp_worksheet!L99/$B99*100</f>
        <v>16.01151806675206</v>
      </c>
      <c r="E99" s="25">
        <f>rev_exp_worksheet!M99/$B99*100</f>
        <v>50.022987486957568</v>
      </c>
      <c r="F99" s="24">
        <f>B99/rev_exp_worksheet!N99</f>
        <v>11418.018211382114</v>
      </c>
      <c r="G99" s="14">
        <f>rev_exp_worksheet!Q99</f>
        <v>28910715</v>
      </c>
      <c r="H99" s="25">
        <f>rev_exp_worksheet!R99/$G99*100</f>
        <v>57.382740689740807</v>
      </c>
      <c r="I99" s="25">
        <f>rev_exp_worksheet!S99/$G99*100</f>
        <v>1.2322534395984326</v>
      </c>
      <c r="J99" s="25">
        <f>rev_exp_worksheet!T99/$G99*100</f>
        <v>5.0351454469389632</v>
      </c>
      <c r="K99" s="25">
        <f>rev_exp_worksheet!U99/$G99*100</f>
        <v>3.1180936894850233</v>
      </c>
      <c r="L99" s="25">
        <f>rev_exp_worksheet!V99/$G99*100</f>
        <v>1.5304716607666051</v>
      </c>
      <c r="M99" s="25">
        <f>rev_exp_worksheet!W99/$G99*100</f>
        <v>4.8588189188679705</v>
      </c>
      <c r="N99" s="25">
        <f>rev_exp_worksheet!X99/$G99*100</f>
        <v>6.6791765267652483</v>
      </c>
      <c r="O99" s="25">
        <f>rev_exp_worksheet!Y99/$G99*100</f>
        <v>6.8107046124594284</v>
      </c>
      <c r="P99" s="25">
        <f>rev_exp_worksheet!Z99/$G99*100</f>
        <v>0.18280073668188421</v>
      </c>
      <c r="Q99" s="25">
        <f>rev_exp_worksheet!AA99/$G99*100</f>
        <v>7.0857889540262144</v>
      </c>
      <c r="R99" s="25">
        <f>rev_exp_worksheet!AB99/$G99*100</f>
        <v>2.2513753118869597</v>
      </c>
      <c r="S99" s="14">
        <f>rev_exp_worksheet!R99/rev_exp_worksheet!N99</f>
        <v>5395.0441040650403</v>
      </c>
      <c r="T99" s="14">
        <f>G99/rev_exp_worksheet!N99</f>
        <v>9401.8585365853651</v>
      </c>
      <c r="U99" s="1">
        <f t="shared" si="1"/>
        <v>155</v>
      </c>
    </row>
    <row r="100" spans="1:21">
      <c r="A100" t="s">
        <v>92</v>
      </c>
      <c r="B100" s="14">
        <f>rev_exp_worksheet!J100</f>
        <v>114957841</v>
      </c>
      <c r="C100" s="25">
        <f>rev_exp_worksheet!K100/$B100*100</f>
        <v>8.1142268494760614</v>
      </c>
      <c r="D100" s="25">
        <f>rev_exp_worksheet!L100/$B100*100</f>
        <v>37.041159288995345</v>
      </c>
      <c r="E100" s="25">
        <f>rev_exp_worksheet!M100/$B100*100</f>
        <v>46.715834720660773</v>
      </c>
      <c r="F100" s="24">
        <f>B100/rev_exp_worksheet!N100</f>
        <v>10957.758173672672</v>
      </c>
      <c r="G100" s="14">
        <f>rev_exp_worksheet!Q100</f>
        <v>116021841</v>
      </c>
      <c r="H100" s="25">
        <f>rev_exp_worksheet!R100/$G100*100</f>
        <v>52.499886784247806</v>
      </c>
      <c r="I100" s="25">
        <f>rev_exp_worksheet!S100/$G100*100</f>
        <v>1.2178612818253765</v>
      </c>
      <c r="J100" s="25">
        <f>rev_exp_worksheet!T100/$G100*100</f>
        <v>3.2130584619838949</v>
      </c>
      <c r="K100" s="25">
        <f>rev_exp_worksheet!U100/$G100*100</f>
        <v>3.0997650433766175</v>
      </c>
      <c r="L100" s="25">
        <f>rev_exp_worksheet!V100/$G100*100</f>
        <v>0.93312112673681857</v>
      </c>
      <c r="M100" s="25">
        <f>rev_exp_worksheet!W100/$G100*100</f>
        <v>3.7975149696167985</v>
      </c>
      <c r="N100" s="25">
        <f>rev_exp_worksheet!X100/$G100*100</f>
        <v>5.1708429880887685</v>
      </c>
      <c r="O100" s="25">
        <f>rev_exp_worksheet!Y100/$G100*100</f>
        <v>6.3450638229400278</v>
      </c>
      <c r="P100" s="25">
        <f>rev_exp_worksheet!Z100/$G100*100</f>
        <v>1.0383224655088865</v>
      </c>
      <c r="Q100" s="25">
        <f>rev_exp_worksheet!AA100/$G100*100</f>
        <v>5.0236181909921598</v>
      </c>
      <c r="R100" s="25">
        <f>rev_exp_worksheet!AB100/$G100*100</f>
        <v>6.7873445397233443</v>
      </c>
      <c r="S100" s="14">
        <f>rev_exp_worksheet!R100/rev_exp_worksheet!N100</f>
        <v>5806.0561595653417</v>
      </c>
      <c r="T100" s="14">
        <f>G100/rev_exp_worksheet!N100</f>
        <v>11059.178438661709</v>
      </c>
      <c r="U100" s="1">
        <f t="shared" si="1"/>
        <v>113</v>
      </c>
    </row>
    <row r="101" spans="1:21">
      <c r="A101" t="s">
        <v>93</v>
      </c>
      <c r="B101" s="14">
        <f>rev_exp_worksheet!J101</f>
        <v>43194791</v>
      </c>
      <c r="C101" s="25">
        <f>rev_exp_worksheet!K101/$B101*100</f>
        <v>8.1838525390712036</v>
      </c>
      <c r="D101" s="25">
        <f>rev_exp_worksheet!L101/$B101*100</f>
        <v>44.856040627676606</v>
      </c>
      <c r="E101" s="25">
        <f>rev_exp_worksheet!M101/$B101*100</f>
        <v>39.259516268987156</v>
      </c>
      <c r="F101" s="24">
        <f>B101/rev_exp_worksheet!N101</f>
        <v>11630.261443187937</v>
      </c>
      <c r="G101" s="14">
        <f>rev_exp_worksheet!Q101</f>
        <v>42829534</v>
      </c>
      <c r="H101" s="25">
        <f>rev_exp_worksheet!R101/$G101*100</f>
        <v>55.749809488938176</v>
      </c>
      <c r="I101" s="25">
        <f>rev_exp_worksheet!S101/$G101*100</f>
        <v>1.1741808818186068</v>
      </c>
      <c r="J101" s="25">
        <f>rev_exp_worksheet!T101/$G101*100</f>
        <v>2.4451397720087265</v>
      </c>
      <c r="K101" s="25">
        <f>rev_exp_worksheet!U101/$G101*100</f>
        <v>3.4570285074780402</v>
      </c>
      <c r="L101" s="25">
        <f>rev_exp_worksheet!V101/$G101*100</f>
        <v>0.7721639464954253</v>
      </c>
      <c r="M101" s="25">
        <f>rev_exp_worksheet!W101/$G101*100</f>
        <v>5.0386746444637946</v>
      </c>
      <c r="N101" s="25">
        <f>rev_exp_worksheet!X101/$G101*100</f>
        <v>6.0889199261425535</v>
      </c>
      <c r="O101" s="25">
        <f>rev_exp_worksheet!Y101/$G101*100</f>
        <v>7.5821804411880827</v>
      </c>
      <c r="P101" s="25">
        <f>rev_exp_worksheet!Z101/$G101*100</f>
        <v>0.75118914438807571</v>
      </c>
      <c r="Q101" s="25">
        <f>rev_exp_worksheet!AA101/$G101*100</f>
        <v>4.518532235256167</v>
      </c>
      <c r="R101" s="25">
        <f>rev_exp_worksheet!AB101/$G101*100</f>
        <v>2.7799794646376492</v>
      </c>
      <c r="S101" s="14">
        <f>rev_exp_worksheet!R101/rev_exp_worksheet!N101</f>
        <v>6429.0208966074315</v>
      </c>
      <c r="T101" s="14">
        <f>G101/rev_exp_worksheet!N101</f>
        <v>11531.915455035003</v>
      </c>
      <c r="U101" s="1">
        <f t="shared" si="1"/>
        <v>95</v>
      </c>
    </row>
    <row r="102" spans="1:21">
      <c r="A102" t="s">
        <v>94</v>
      </c>
      <c r="B102" s="14">
        <f>rev_exp_worksheet!J102</f>
        <v>19045006</v>
      </c>
      <c r="C102" s="25">
        <f>rev_exp_worksheet!K102/$B102*100</f>
        <v>15.616692375943595</v>
      </c>
      <c r="D102" s="25">
        <f>rev_exp_worksheet!L102/$B102*100</f>
        <v>40.896941696946698</v>
      </c>
      <c r="E102" s="25">
        <f>rev_exp_worksheet!M102/$B102*100</f>
        <v>37.917226174672777</v>
      </c>
      <c r="F102" s="24">
        <f>B102/rev_exp_worksheet!N102</f>
        <v>11970.46260213702</v>
      </c>
      <c r="G102" s="14">
        <f>rev_exp_worksheet!Q102</f>
        <v>19648697</v>
      </c>
      <c r="H102" s="25">
        <f>rev_exp_worksheet!R102/$G102*100</f>
        <v>52.786046525120724</v>
      </c>
      <c r="I102" s="25">
        <f>rev_exp_worksheet!S102/$G102*100</f>
        <v>1.4834307842397896</v>
      </c>
      <c r="J102" s="25">
        <f>rev_exp_worksheet!T102/$G102*100</f>
        <v>4.1688537921878481</v>
      </c>
      <c r="K102" s="25">
        <f>rev_exp_worksheet!U102/$G102*100</f>
        <v>2.6898992844156537</v>
      </c>
      <c r="L102" s="25">
        <f>rev_exp_worksheet!V102/$G102*100</f>
        <v>1.8955986241733995</v>
      </c>
      <c r="M102" s="25">
        <f>rev_exp_worksheet!W102/$G102*100</f>
        <v>7.003146111927931</v>
      </c>
      <c r="N102" s="25">
        <f>rev_exp_worksheet!X102/$G102*100</f>
        <v>5.5774255666927939</v>
      </c>
      <c r="O102" s="25">
        <f>rev_exp_worksheet!Y102/$G102*100</f>
        <v>10.991444674422942</v>
      </c>
      <c r="P102" s="25">
        <f>rev_exp_worksheet!Z102/$G102*100</f>
        <v>9.8339854291610282E-2</v>
      </c>
      <c r="Q102" s="25">
        <f>rev_exp_worksheet!AA102/$G102*100</f>
        <v>6.112882650691799</v>
      </c>
      <c r="R102" s="25">
        <f>rev_exp_worksheet!AB102/$G102*100</f>
        <v>0</v>
      </c>
      <c r="S102" s="14">
        <f>rev_exp_worksheet!R102/rev_exp_worksheet!N102</f>
        <v>6519.0259836580763</v>
      </c>
      <c r="T102" s="14">
        <f>G102/rev_exp_worksheet!N102</f>
        <v>12349.903834066625</v>
      </c>
      <c r="U102" s="1">
        <f t="shared" si="1"/>
        <v>68</v>
      </c>
    </row>
    <row r="103" spans="1:21">
      <c r="A103" t="s">
        <v>95</v>
      </c>
      <c r="B103" s="14">
        <f>rev_exp_worksheet!J103</f>
        <v>55634215</v>
      </c>
      <c r="C103" s="25">
        <f>rev_exp_worksheet!K103/$B103*100</f>
        <v>8.5205875556975155</v>
      </c>
      <c r="D103" s="25">
        <f>rev_exp_worksheet!L103/$B103*100</f>
        <v>27.22857867231523</v>
      </c>
      <c r="E103" s="25">
        <f>rev_exp_worksheet!M103/$B103*100</f>
        <v>60.52351596944434</v>
      </c>
      <c r="F103" s="24">
        <f>B103/rev_exp_worksheet!N103</f>
        <v>11554.354101765317</v>
      </c>
      <c r="G103" s="14">
        <f>rev_exp_worksheet!Q103</f>
        <v>63615774</v>
      </c>
      <c r="H103" s="25">
        <f>rev_exp_worksheet!R103/$G103*100</f>
        <v>54.446052515214227</v>
      </c>
      <c r="I103" s="25">
        <f>rev_exp_worksheet!S103/$G103*100</f>
        <v>1.4426230356012018</v>
      </c>
      <c r="J103" s="25">
        <f>rev_exp_worksheet!T103/$G103*100</f>
        <v>2.7383535567766568</v>
      </c>
      <c r="K103" s="25">
        <f>rev_exp_worksheet!U103/$G103*100</f>
        <v>3.846260095805798</v>
      </c>
      <c r="L103" s="25">
        <f>rev_exp_worksheet!V103/$G103*100</f>
        <v>1.3814427063325521</v>
      </c>
      <c r="M103" s="25">
        <f>rev_exp_worksheet!W103/$G103*100</f>
        <v>4.8724113456514733</v>
      </c>
      <c r="N103" s="25">
        <f>rev_exp_worksheet!X103/$G103*100</f>
        <v>4.4523992429927839</v>
      </c>
      <c r="O103" s="25">
        <f>rev_exp_worksheet!Y103/$G103*100</f>
        <v>5.5023770519556985</v>
      </c>
      <c r="P103" s="25">
        <f>rev_exp_worksheet!Z103/$G103*100</f>
        <v>8.0096572431862576</v>
      </c>
      <c r="Q103" s="25">
        <f>rev_exp_worksheet!AA103/$G103*100</f>
        <v>5.0796952969557516</v>
      </c>
      <c r="R103" s="25">
        <f>rev_exp_worksheet!AB103/$G103*100</f>
        <v>3.4859425745570589</v>
      </c>
      <c r="S103" s="14">
        <f>rev_exp_worksheet!R103/rev_exp_worksheet!N103</f>
        <v>7193.4117798546204</v>
      </c>
      <c r="T103" s="14">
        <f>G103/rev_exp_worksheet!N103</f>
        <v>13211.99875389408</v>
      </c>
      <c r="U103" s="1">
        <f t="shared" si="1"/>
        <v>48</v>
      </c>
    </row>
    <row r="104" spans="1:21">
      <c r="A104" t="s">
        <v>96</v>
      </c>
      <c r="B104" s="14">
        <f>rev_exp_worksheet!J104</f>
        <v>15399758</v>
      </c>
      <c r="C104" s="25">
        <f>rev_exp_worksheet!K104/$B104*100</f>
        <v>15.296220888665912</v>
      </c>
      <c r="D104" s="25">
        <f>rev_exp_worksheet!L104/$B104*100</f>
        <v>30.710424150821069</v>
      </c>
      <c r="E104" s="25">
        <f>rev_exp_worksheet!M104/$B104*100</f>
        <v>45.989125283657053</v>
      </c>
      <c r="F104" s="24">
        <f>B104/rev_exp_worksheet!N104</f>
        <v>10635.191988950277</v>
      </c>
      <c r="G104" s="14">
        <f>rev_exp_worksheet!Q104</f>
        <v>17051816</v>
      </c>
      <c r="H104" s="25">
        <f>rev_exp_worksheet!R104/$G104*100</f>
        <v>42.633279352768056</v>
      </c>
      <c r="I104" s="25">
        <f>rev_exp_worksheet!S104/$G104*100</f>
        <v>1.4035342628609175</v>
      </c>
      <c r="J104" s="25">
        <f>rev_exp_worksheet!T104/$G104*100</f>
        <v>3.4815962123916884</v>
      </c>
      <c r="K104" s="25">
        <f>rev_exp_worksheet!U104/$G104*100</f>
        <v>2.2392015607018045</v>
      </c>
      <c r="L104" s="25">
        <f>rev_exp_worksheet!V104/$G104*100</f>
        <v>2.5235581359780093</v>
      </c>
      <c r="M104" s="25">
        <f>rev_exp_worksheet!W104/$G104*100</f>
        <v>5.6876781921644008</v>
      </c>
      <c r="N104" s="25">
        <f>rev_exp_worksheet!X104/$G104*100</f>
        <v>5.3574833319805935</v>
      </c>
      <c r="O104" s="25">
        <f>rev_exp_worksheet!Y104/$G104*100</f>
        <v>9.0105149504310855</v>
      </c>
      <c r="P104" s="25">
        <f>rev_exp_worksheet!Z104/$G104*100</f>
        <v>6.7526815912158575</v>
      </c>
      <c r="Q104" s="25">
        <f>rev_exp_worksheet!AA104/$G104*100</f>
        <v>5.9187796771909804</v>
      </c>
      <c r="R104" s="25">
        <f>rev_exp_worksheet!AB104/$G104*100</f>
        <v>4.7651886461829047</v>
      </c>
      <c r="S104" s="14">
        <f>rev_exp_worksheet!R104/rev_exp_worksheet!N104</f>
        <v>5020.5444406077349</v>
      </c>
      <c r="T104" s="14">
        <f>G104/rev_exp_worksheet!N104</f>
        <v>11776.116022099448</v>
      </c>
      <c r="U104" s="1">
        <f t="shared" si="1"/>
        <v>91</v>
      </c>
    </row>
    <row r="105" spans="1:21">
      <c r="A105" t="s">
        <v>97</v>
      </c>
      <c r="B105" s="14">
        <f>rev_exp_worksheet!J105</f>
        <v>45684679</v>
      </c>
      <c r="C105" s="25">
        <f>rev_exp_worksheet!K105/$B105*100</f>
        <v>10.854157473668579</v>
      </c>
      <c r="D105" s="25">
        <f>rev_exp_worksheet!L105/$B105*100</f>
        <v>33.471735677512363</v>
      </c>
      <c r="E105" s="25">
        <f>rev_exp_worksheet!M105/$B105*100</f>
        <v>50.335568736293411</v>
      </c>
      <c r="F105" s="24">
        <f>B105/rev_exp_worksheet!N105</f>
        <v>10746.807574688308</v>
      </c>
      <c r="G105" s="14">
        <f>rev_exp_worksheet!Q105</f>
        <v>50169493</v>
      </c>
      <c r="H105" s="25">
        <f>rev_exp_worksheet!R105/$G105*100</f>
        <v>52.832933073491496</v>
      </c>
      <c r="I105" s="25">
        <f>rev_exp_worksheet!S105/$G105*100</f>
        <v>1.3860452805452907</v>
      </c>
      <c r="J105" s="25">
        <f>rev_exp_worksheet!T105/$G105*100</f>
        <v>2.8151664996893628</v>
      </c>
      <c r="K105" s="25">
        <f>rev_exp_worksheet!U105/$G105*100</f>
        <v>2.447391704755717</v>
      </c>
      <c r="L105" s="25">
        <f>rev_exp_worksheet!V105/$G105*100</f>
        <v>1.1719077966364937</v>
      </c>
      <c r="M105" s="25">
        <f>rev_exp_worksheet!W105/$G105*100</f>
        <v>4.6901806841061759</v>
      </c>
      <c r="N105" s="25">
        <f>rev_exp_worksheet!X105/$G105*100</f>
        <v>4.5076526884575054</v>
      </c>
      <c r="O105" s="25">
        <f>rev_exp_worksheet!Y105/$G105*100</f>
        <v>6.0511634032259405</v>
      </c>
      <c r="P105" s="25">
        <f>rev_exp_worksheet!Z105/$G105*100</f>
        <v>8.4012772662462414</v>
      </c>
      <c r="Q105" s="25">
        <f>rev_exp_worksheet!AA105/$G105*100</f>
        <v>4.6949214934262944</v>
      </c>
      <c r="R105" s="25">
        <f>rev_exp_worksheet!AB105/$G105*100</f>
        <v>4.816269201683979</v>
      </c>
      <c r="S105" s="14">
        <f>rev_exp_worksheet!R105/rev_exp_worksheet!N105</f>
        <v>6235.2422159491889</v>
      </c>
      <c r="T105" s="14">
        <f>G105/rev_exp_worksheet!N105</f>
        <v>11801.809691837214</v>
      </c>
      <c r="U105" s="1">
        <f t="shared" si="1"/>
        <v>90</v>
      </c>
    </row>
    <row r="106" spans="1:21">
      <c r="A106" t="s">
        <v>98</v>
      </c>
      <c r="B106" s="14">
        <f>rev_exp_worksheet!J106</f>
        <v>18919458</v>
      </c>
      <c r="C106" s="25">
        <f>rev_exp_worksheet!K106/$B106*100</f>
        <v>11.151244396113249</v>
      </c>
      <c r="D106" s="25">
        <f>rev_exp_worksheet!L106/$B106*100</f>
        <v>47.939898701115013</v>
      </c>
      <c r="E106" s="25">
        <f>rev_exp_worksheet!M106/$B106*100</f>
        <v>39.887173300630494</v>
      </c>
      <c r="F106" s="24">
        <f>B106/rev_exp_worksheet!N106</f>
        <v>12096.840153452686</v>
      </c>
      <c r="G106" s="14">
        <f>rev_exp_worksheet!Q106</f>
        <v>20218016</v>
      </c>
      <c r="H106" s="25">
        <f>rev_exp_worksheet!R106/$G106*100</f>
        <v>48.346994383623006</v>
      </c>
      <c r="I106" s="25">
        <f>rev_exp_worksheet!S106/$G106*100</f>
        <v>1.3308833567052278</v>
      </c>
      <c r="J106" s="25">
        <f>rev_exp_worksheet!T106/$G106*100</f>
        <v>2.7324058404148066</v>
      </c>
      <c r="K106" s="25">
        <f>rev_exp_worksheet!U106/$G106*100</f>
        <v>3.409981473948779</v>
      </c>
      <c r="L106" s="25">
        <f>rev_exp_worksheet!V106/$G106*100</f>
        <v>2.592039001255118</v>
      </c>
      <c r="M106" s="25">
        <f>rev_exp_worksheet!W106/$G106*100</f>
        <v>4.1228533502001383</v>
      </c>
      <c r="N106" s="25">
        <f>rev_exp_worksheet!X106/$G106*100</f>
        <v>4.5358398667802025</v>
      </c>
      <c r="O106" s="25">
        <f>rev_exp_worksheet!Y106/$G106*100</f>
        <v>10.03632126910969</v>
      </c>
      <c r="P106" s="25">
        <f>rev_exp_worksheet!Z106/$G106*100</f>
        <v>11.669844904663245</v>
      </c>
      <c r="Q106" s="25">
        <f>rev_exp_worksheet!AA106/$G106*100</f>
        <v>5.1527215627883569</v>
      </c>
      <c r="R106" s="25">
        <f>rev_exp_worksheet!AB106/$G106*100</f>
        <v>3.4626252645165576</v>
      </c>
      <c r="S106" s="14">
        <f>rev_exp_worksheet!R106/rev_exp_worksheet!N106</f>
        <v>6249.874079283888</v>
      </c>
      <c r="T106" s="14">
        <f>G106/rev_exp_worksheet!N106</f>
        <v>12927.120204603581</v>
      </c>
      <c r="U106" s="1">
        <f t="shared" si="1"/>
        <v>56</v>
      </c>
    </row>
    <row r="107" spans="1:21">
      <c r="A107" t="s">
        <v>99</v>
      </c>
      <c r="B107" s="14">
        <f>rev_exp_worksheet!J107</f>
        <v>33466458</v>
      </c>
      <c r="C107" s="25">
        <f>rev_exp_worksheet!K107/$B107*100</f>
        <v>14.478323340940353</v>
      </c>
      <c r="D107" s="25">
        <f>rev_exp_worksheet!L107/$B107*100</f>
        <v>36.790481382881929</v>
      </c>
      <c r="E107" s="25">
        <f>rev_exp_worksheet!M107/$B107*100</f>
        <v>48.678306500197898</v>
      </c>
      <c r="F107" s="24">
        <f>B107/rev_exp_worksheet!N107</f>
        <v>11226.587722240858</v>
      </c>
      <c r="G107" s="14">
        <f>rev_exp_worksheet!Q107</f>
        <v>36090929</v>
      </c>
      <c r="H107" s="25">
        <f>rev_exp_worksheet!R107/$G107*100</f>
        <v>57.855379948795452</v>
      </c>
      <c r="I107" s="25">
        <f>rev_exp_worksheet!S107/$G107*100</f>
        <v>0.86120326800121993</v>
      </c>
      <c r="J107" s="25">
        <f>rev_exp_worksheet!T107/$G107*100</f>
        <v>3.1921227076199674</v>
      </c>
      <c r="K107" s="25">
        <f>rev_exp_worksheet!U107/$G107*100</f>
        <v>3.2329753551093132</v>
      </c>
      <c r="L107" s="25">
        <f>rev_exp_worksheet!V107/$G107*100</f>
        <v>2.3422482696413827</v>
      </c>
      <c r="M107" s="25">
        <f>rev_exp_worksheet!W107/$G107*100</f>
        <v>5.4566880226330552</v>
      </c>
      <c r="N107" s="25">
        <f>rev_exp_worksheet!X107/$G107*100</f>
        <v>7.6175489137450576</v>
      </c>
      <c r="O107" s="25">
        <f>rev_exp_worksheet!Y107/$G107*100</f>
        <v>6.3705753875163476</v>
      </c>
      <c r="P107" s="25">
        <f>rev_exp_worksheet!Z107/$G107*100</f>
        <v>0</v>
      </c>
      <c r="Q107" s="25">
        <f>rev_exp_worksheet!AA107/$G107*100</f>
        <v>5.3702129695802503</v>
      </c>
      <c r="R107" s="25">
        <f>rev_exp_worksheet!AB107/$G107*100</f>
        <v>5.8036940528740617</v>
      </c>
      <c r="S107" s="14">
        <f>rev_exp_worksheet!R107/rev_exp_worksheet!N107</f>
        <v>7004.5434753438449</v>
      </c>
      <c r="T107" s="14">
        <f>G107/rev_exp_worksheet!N107</f>
        <v>12106.987252599798</v>
      </c>
      <c r="U107" s="1">
        <f t="shared" si="1"/>
        <v>77</v>
      </c>
    </row>
    <row r="108" spans="1:21">
      <c r="A108" t="s">
        <v>100</v>
      </c>
      <c r="B108" s="14">
        <f>rev_exp_worksheet!J108</f>
        <v>12000670</v>
      </c>
      <c r="C108" s="25">
        <f>rev_exp_worksheet!K108/$B108*100</f>
        <v>13.403293316123182</v>
      </c>
      <c r="D108" s="25">
        <f>rev_exp_worksheet!L108/$B108*100</f>
        <v>38.217949497819703</v>
      </c>
      <c r="E108" s="25">
        <f>rev_exp_worksheet!M108/$B108*100</f>
        <v>48.199167213163932</v>
      </c>
      <c r="F108" s="24">
        <f>B108/rev_exp_worksheet!N108</f>
        <v>11730.860215053763</v>
      </c>
      <c r="G108" s="14">
        <f>rev_exp_worksheet!Q108</f>
        <v>11880527</v>
      </c>
      <c r="H108" s="25">
        <f>rev_exp_worksheet!R108/$G108*100</f>
        <v>50.533733057464538</v>
      </c>
      <c r="I108" s="25">
        <f>rev_exp_worksheet!S108/$G108*100</f>
        <v>0.80774017852911739</v>
      </c>
      <c r="J108" s="25">
        <f>rev_exp_worksheet!T108/$G108*100</f>
        <v>3.5469513263174268</v>
      </c>
      <c r="K108" s="25">
        <f>rev_exp_worksheet!U108/$G108*100</f>
        <v>3.2266968460237502</v>
      </c>
      <c r="L108" s="25">
        <f>rev_exp_worksheet!V108/$G108*100</f>
        <v>6.2074989602733952</v>
      </c>
      <c r="M108" s="25">
        <f>rev_exp_worksheet!W108/$G108*100</f>
        <v>5.4768237132915063</v>
      </c>
      <c r="N108" s="25">
        <f>rev_exp_worksheet!X108/$G108*100</f>
        <v>6.5436360693427149</v>
      </c>
      <c r="O108" s="25">
        <f>rev_exp_worksheet!Y108/$G108*100</f>
        <v>8.3990096567265073</v>
      </c>
      <c r="P108" s="25">
        <f>rev_exp_worksheet!Z108/$G108*100</f>
        <v>0</v>
      </c>
      <c r="Q108" s="25">
        <f>rev_exp_worksheet!AA108/$G108*100</f>
        <v>6.3493447723320688</v>
      </c>
      <c r="R108" s="25">
        <f>rev_exp_worksheet!AB108/$G108*100</f>
        <v>5.9193039164003416</v>
      </c>
      <c r="S108" s="14">
        <f>rev_exp_worksheet!R108/rev_exp_worksheet!N108</f>
        <v>5868.6938416422281</v>
      </c>
      <c r="T108" s="14">
        <f>G108/rev_exp_worksheet!N108</f>
        <v>11613.418377321603</v>
      </c>
      <c r="U108" s="1">
        <f t="shared" si="1"/>
        <v>93</v>
      </c>
    </row>
    <row r="109" spans="1:21">
      <c r="A109" t="s">
        <v>101</v>
      </c>
      <c r="B109" s="14">
        <f>rev_exp_worksheet!J109</f>
        <v>28564107</v>
      </c>
      <c r="C109" s="25">
        <f>rev_exp_worksheet!K109/$B109*100</f>
        <v>12.930440990155933</v>
      </c>
      <c r="D109" s="25">
        <f>rev_exp_worksheet!L109/$B109*100</f>
        <v>44.193336763512335</v>
      </c>
      <c r="E109" s="25">
        <f>rev_exp_worksheet!M109/$B109*100</f>
        <v>37.163206257419496</v>
      </c>
      <c r="F109" s="24">
        <f>B109/rev_exp_worksheet!N109</f>
        <v>11857.246575342466</v>
      </c>
      <c r="G109" s="14">
        <f>rev_exp_worksheet!Q109</f>
        <v>33685140</v>
      </c>
      <c r="H109" s="25">
        <f>rev_exp_worksheet!R109/$G109*100</f>
        <v>54.059085757102388</v>
      </c>
      <c r="I109" s="25">
        <f>rev_exp_worksheet!S109/$G109*100</f>
        <v>1.1154270993084783</v>
      </c>
      <c r="J109" s="25">
        <f>rev_exp_worksheet!T109/$G109*100</f>
        <v>2.9675387722895019</v>
      </c>
      <c r="K109" s="25">
        <f>rev_exp_worksheet!U109/$G109*100</f>
        <v>2.7834217402688544</v>
      </c>
      <c r="L109" s="25">
        <f>rev_exp_worksheet!V109/$G109*100</f>
        <v>1.0675840147910918</v>
      </c>
      <c r="M109" s="25">
        <f>rev_exp_worksheet!W109/$G109*100</f>
        <v>4.0469289722411723</v>
      </c>
      <c r="N109" s="25">
        <f>rev_exp_worksheet!X109/$G109*100</f>
        <v>3.2743305505038718</v>
      </c>
      <c r="O109" s="25">
        <f>rev_exp_worksheet!Y109/$G109*100</f>
        <v>5.3606745288872188</v>
      </c>
      <c r="P109" s="25">
        <f>rev_exp_worksheet!Z109/$G109*100</f>
        <v>0.17862980530880976</v>
      </c>
      <c r="Q109" s="25">
        <f>rev_exp_worksheet!AA109/$G109*100</f>
        <v>4.6328032479603767</v>
      </c>
      <c r="R109" s="25">
        <f>rev_exp_worksheet!AB109/$G109*100</f>
        <v>14.77465541185223</v>
      </c>
      <c r="S109" s="14">
        <f>rev_exp_worksheet!R109/rev_exp_worksheet!N109</f>
        <v>7559.1028310502279</v>
      </c>
      <c r="T109" s="14">
        <f>G109/rev_exp_worksheet!N109</f>
        <v>13983.038605230386</v>
      </c>
      <c r="U109" s="1">
        <f t="shared" si="1"/>
        <v>32</v>
      </c>
    </row>
    <row r="110" spans="1:21">
      <c r="A110" t="s">
        <v>102</v>
      </c>
      <c r="B110" s="14">
        <f>rev_exp_worksheet!J110</f>
        <v>59063834</v>
      </c>
      <c r="C110" s="25">
        <f>rev_exp_worksheet!K110/$B110*100</f>
        <v>5.7074181808109508</v>
      </c>
      <c r="D110" s="25">
        <f>rev_exp_worksheet!L110/$B110*100</f>
        <v>47.361146585912458</v>
      </c>
      <c r="E110" s="25">
        <f>rev_exp_worksheet!M110/$B110*100</f>
        <v>26.224091717445909</v>
      </c>
      <c r="F110" s="24">
        <f>B110/rev_exp_worksheet!N110</f>
        <v>14814.104339102081</v>
      </c>
      <c r="G110" s="14">
        <f>rev_exp_worksheet!Q110</f>
        <v>53046468</v>
      </c>
      <c r="H110" s="25">
        <f>rev_exp_worksheet!R110/$G110*100</f>
        <v>45.257541067578714</v>
      </c>
      <c r="I110" s="25">
        <f>rev_exp_worksheet!S110/$G110*100</f>
        <v>1.2514704089252464</v>
      </c>
      <c r="J110" s="25">
        <f>rev_exp_worksheet!T110/$G110*100</f>
        <v>3.1534558342319796</v>
      </c>
      <c r="K110" s="25">
        <f>rev_exp_worksheet!U110/$G110*100</f>
        <v>2.3102031222889332</v>
      </c>
      <c r="L110" s="25">
        <f>rev_exp_worksheet!V110/$G110*100</f>
        <v>2.3756162992793413</v>
      </c>
      <c r="M110" s="25">
        <f>rev_exp_worksheet!W110/$G110*100</f>
        <v>3.828648648200291</v>
      </c>
      <c r="N110" s="25">
        <f>rev_exp_worksheet!X110/$G110*100</f>
        <v>6.586111727551776</v>
      </c>
      <c r="O110" s="25">
        <f>rev_exp_worksheet!Y110/$G110*100</f>
        <v>7.3190531365820624</v>
      </c>
      <c r="P110" s="25">
        <f>rev_exp_worksheet!Z110/$G110*100</f>
        <v>6.246048200607814</v>
      </c>
      <c r="Q110" s="25">
        <f>rev_exp_worksheet!AA110/$G110*100</f>
        <v>4.5093880142972003</v>
      </c>
      <c r="R110" s="25">
        <f>rev_exp_worksheet!AB110/$G110*100</f>
        <v>7.0428918472008357</v>
      </c>
      <c r="S110" s="14">
        <f>rev_exp_worksheet!R110/rev_exp_worksheet!N110</f>
        <v>6021.4514773012288</v>
      </c>
      <c r="T110" s="14">
        <f>G110/rev_exp_worksheet!N110</f>
        <v>13304.857787810384</v>
      </c>
      <c r="U110" s="1">
        <f t="shared" si="1"/>
        <v>44</v>
      </c>
    </row>
    <row r="111" spans="1:21">
      <c r="A111" t="s">
        <v>103</v>
      </c>
      <c r="B111" s="14">
        <f>rev_exp_worksheet!J111</f>
        <v>15623566</v>
      </c>
      <c r="C111" s="25">
        <f>rev_exp_worksheet!K111/$B111*100</f>
        <v>10.343669300593731</v>
      </c>
      <c r="D111" s="25">
        <f>rev_exp_worksheet!L111/$B111*100</f>
        <v>21.42448785379727</v>
      </c>
      <c r="E111" s="25">
        <f>rev_exp_worksheet!M111/$B111*100</f>
        <v>66.759643733063243</v>
      </c>
      <c r="F111" s="24">
        <f>B111/rev_exp_worksheet!N111</f>
        <v>7478.9688846337958</v>
      </c>
      <c r="G111" s="14">
        <f>rev_exp_worksheet!Q111</f>
        <v>14928307</v>
      </c>
      <c r="H111" s="25">
        <f>rev_exp_worksheet!R111/$G111*100</f>
        <v>64.604799258214612</v>
      </c>
      <c r="I111" s="25">
        <f>rev_exp_worksheet!S111/$G111*100</f>
        <v>1.2559753091894479</v>
      </c>
      <c r="J111" s="25">
        <f>rev_exp_worksheet!T111/$G111*100</f>
        <v>2.2177719817793138</v>
      </c>
      <c r="K111" s="25">
        <f>rev_exp_worksheet!U111/$G111*100</f>
        <v>2.0666811715487898</v>
      </c>
      <c r="L111" s="25">
        <f>rev_exp_worksheet!V111/$G111*100</f>
        <v>4.1070128046000125</v>
      </c>
      <c r="M111" s="25">
        <f>rev_exp_worksheet!W111/$G111*100</f>
        <v>6.276353306506893</v>
      </c>
      <c r="N111" s="25">
        <f>rev_exp_worksheet!X111/$G111*100</f>
        <v>3.8621137681587063</v>
      </c>
      <c r="O111" s="25">
        <f>rev_exp_worksheet!Y111/$G111*100</f>
        <v>5.5114301976774724</v>
      </c>
      <c r="P111" s="25">
        <f>rev_exp_worksheet!Z111/$G111*100</f>
        <v>0.85432326652982149</v>
      </c>
      <c r="Q111" s="25">
        <f>rev_exp_worksheet!AA111/$G111*100</f>
        <v>5.3527874929153052</v>
      </c>
      <c r="R111" s="25">
        <f>rev_exp_worksheet!AB111/$G111*100</f>
        <v>0</v>
      </c>
      <c r="S111" s="14">
        <f>rev_exp_worksheet!R111/rev_exp_worksheet!N111</f>
        <v>4616.7557539492582</v>
      </c>
      <c r="T111" s="14">
        <f>G111/rev_exp_worksheet!N111</f>
        <v>7146.1498324557206</v>
      </c>
      <c r="U111" s="1">
        <f t="shared" si="1"/>
        <v>159</v>
      </c>
    </row>
    <row r="112" spans="1:21">
      <c r="A112" t="s">
        <v>104</v>
      </c>
      <c r="B112" s="14">
        <f>rev_exp_worksheet!J112</f>
        <v>36563548</v>
      </c>
      <c r="C112" s="25">
        <f>rev_exp_worksheet!K112/$B112*100</f>
        <v>7.0455279668154747</v>
      </c>
      <c r="D112" s="25">
        <f>rev_exp_worksheet!L112/$B112*100</f>
        <v>52.134032506910977</v>
      </c>
      <c r="E112" s="25">
        <f>rev_exp_worksheet!M112/$B112*100</f>
        <v>40.820439526273546</v>
      </c>
      <c r="F112" s="24">
        <f>B112/rev_exp_worksheet!N112</f>
        <v>11447.5729492799</v>
      </c>
      <c r="G112" s="14">
        <f>rev_exp_worksheet!Q112</f>
        <v>36486836</v>
      </c>
      <c r="H112" s="25">
        <f>rev_exp_worksheet!R112/$G112*100</f>
        <v>58.877658479348561</v>
      </c>
      <c r="I112" s="25">
        <f>rev_exp_worksheet!S112/$G112*100</f>
        <v>1.2782729639807628</v>
      </c>
      <c r="J112" s="25">
        <f>rev_exp_worksheet!T112/$G112*100</f>
        <v>1.7852240736905771</v>
      </c>
      <c r="K112" s="25">
        <f>rev_exp_worksheet!U112/$G112*100</f>
        <v>4.9378378273194201</v>
      </c>
      <c r="L112" s="25">
        <f>rev_exp_worksheet!V112/$G112*100</f>
        <v>1.2243787320994344</v>
      </c>
      <c r="M112" s="25">
        <f>rev_exp_worksheet!W112/$G112*100</f>
        <v>5.1115860251626097</v>
      </c>
      <c r="N112" s="25">
        <f>rev_exp_worksheet!X112/$G112*100</f>
        <v>4.4482705762703016</v>
      </c>
      <c r="O112" s="25">
        <f>rev_exp_worksheet!Y112/$G112*100</f>
        <v>5.3975439251570068</v>
      </c>
      <c r="P112" s="25">
        <f>rev_exp_worksheet!Z112/$G112*100</f>
        <v>11.823711242049049</v>
      </c>
      <c r="Q112" s="25">
        <f>rev_exp_worksheet!AA112/$G112*100</f>
        <v>3.5594396291309005</v>
      </c>
      <c r="R112" s="25">
        <f>rev_exp_worksheet!AB112/$G112*100</f>
        <v>8.3009444831007001E-2</v>
      </c>
      <c r="S112" s="14">
        <f>rev_exp_worksheet!R112/rev_exp_worksheet!N112</f>
        <v>6725.921944270508</v>
      </c>
      <c r="T112" s="14">
        <f>G112/rev_exp_worksheet!N112</f>
        <v>11423.555416405761</v>
      </c>
      <c r="U112" s="1">
        <f t="shared" si="1"/>
        <v>98</v>
      </c>
    </row>
    <row r="113" spans="1:21">
      <c r="A113" t="s">
        <v>105</v>
      </c>
      <c r="B113" s="14">
        <f>rev_exp_worksheet!J113</f>
        <v>74834104</v>
      </c>
      <c r="C113" s="25">
        <f>rev_exp_worksheet!K113/$B113*100</f>
        <v>12.443572518754284</v>
      </c>
      <c r="D113" s="25">
        <f>rev_exp_worksheet!L113/$B113*100</f>
        <v>27.489581488140757</v>
      </c>
      <c r="E113" s="25">
        <f>rev_exp_worksheet!M113/$B113*100</f>
        <v>53.384096106769718</v>
      </c>
      <c r="F113" s="24">
        <f>B113/rev_exp_worksheet!N113</f>
        <v>9791.1950804657863</v>
      </c>
      <c r="G113" s="14">
        <f>rev_exp_worksheet!Q113</f>
        <v>77133718</v>
      </c>
      <c r="H113" s="25">
        <f>rev_exp_worksheet!R113/$G113*100</f>
        <v>52.758205613788768</v>
      </c>
      <c r="I113" s="25">
        <f>rev_exp_worksheet!S113/$G113*100</f>
        <v>1.2552495135784845</v>
      </c>
      <c r="J113" s="25">
        <f>rev_exp_worksheet!T113/$G113*100</f>
        <v>4.496788200978461</v>
      </c>
      <c r="K113" s="25">
        <f>rev_exp_worksheet!U113/$G113*100</f>
        <v>3.3183064765528356</v>
      </c>
      <c r="L113" s="25">
        <f>rev_exp_worksheet!V113/$G113*100</f>
        <v>0.88234021080119596</v>
      </c>
      <c r="M113" s="25">
        <f>rev_exp_worksheet!W113/$G113*100</f>
        <v>4.683939778450716</v>
      </c>
      <c r="N113" s="25">
        <f>rev_exp_worksheet!X113/$G113*100</f>
        <v>4.0909667805718888</v>
      </c>
      <c r="O113" s="25">
        <f>rev_exp_worksheet!Y113/$G113*100</f>
        <v>7.9379533993162363</v>
      </c>
      <c r="P113" s="25">
        <f>rev_exp_worksheet!Z113/$G113*100</f>
        <v>1.4486122139218027</v>
      </c>
      <c r="Q113" s="25">
        <f>rev_exp_worksheet!AA113/$G113*100</f>
        <v>6.5527437300507154</v>
      </c>
      <c r="R113" s="25">
        <f>rev_exp_worksheet!AB113/$G113*100</f>
        <v>4.9598283334403765</v>
      </c>
      <c r="S113" s="14">
        <f>rev_exp_worksheet!R113/rev_exp_worksheet!N113</f>
        <v>5324.3969043569277</v>
      </c>
      <c r="T113" s="14">
        <f>G113/rev_exp_worksheet!N113</f>
        <v>10092.073531335864</v>
      </c>
      <c r="U113" s="1">
        <f t="shared" si="1"/>
        <v>147</v>
      </c>
    </row>
    <row r="114" spans="1:21">
      <c r="A114" t="s">
        <v>106</v>
      </c>
      <c r="B114" s="14">
        <f>rev_exp_worksheet!J114</f>
        <v>342116944</v>
      </c>
      <c r="C114" s="25">
        <f>rev_exp_worksheet!K114/$B114*100</f>
        <v>12.295037921302137</v>
      </c>
      <c r="D114" s="25">
        <f>rev_exp_worksheet!L114/$B114*100</f>
        <v>41.140042452852029</v>
      </c>
      <c r="E114" s="25">
        <f>rev_exp_worksheet!M114/$B114*100</f>
        <v>44.548531627243811</v>
      </c>
      <c r="F114" s="24">
        <f>B114/rev_exp_worksheet!N114</f>
        <v>10701.52159904908</v>
      </c>
      <c r="G114" s="14">
        <f>rev_exp_worksheet!Q114</f>
        <v>341233022</v>
      </c>
      <c r="H114" s="25">
        <f>rev_exp_worksheet!R114/$G114*100</f>
        <v>53.719019972222966</v>
      </c>
      <c r="I114" s="25">
        <f>rev_exp_worksheet!S114/$G114*100</f>
        <v>1.5494822069125538</v>
      </c>
      <c r="J114" s="25">
        <f>rev_exp_worksheet!T114/$G114*100</f>
        <v>7.7390897414377431</v>
      </c>
      <c r="K114" s="25">
        <f>rev_exp_worksheet!U114/$G114*100</f>
        <v>2.4173955239302716</v>
      </c>
      <c r="L114" s="25">
        <f>rev_exp_worksheet!V114/$G114*100</f>
        <v>1.1776614398122349</v>
      </c>
      <c r="M114" s="25">
        <f>rev_exp_worksheet!W114/$G114*100</f>
        <v>5.3252197233127108</v>
      </c>
      <c r="N114" s="25">
        <f>rev_exp_worksheet!X114/$G114*100</f>
        <v>3.6109579687747804</v>
      </c>
      <c r="O114" s="25">
        <f>rev_exp_worksheet!Y114/$G114*100</f>
        <v>7.3949372314851756</v>
      </c>
      <c r="P114" s="25">
        <f>rev_exp_worksheet!Z114/$G114*100</f>
        <v>0.88041931944089524</v>
      </c>
      <c r="Q114" s="25">
        <f>rev_exp_worksheet!AA114/$G114*100</f>
        <v>5.6443481047388193</v>
      </c>
      <c r="R114" s="25">
        <f>rev_exp_worksheet!AB114/$G114*100</f>
        <v>5.3701948752193163</v>
      </c>
      <c r="S114" s="14">
        <f>rev_exp_worksheet!R114/rev_exp_worksheet!N114</f>
        <v>5733.8995664550039</v>
      </c>
      <c r="T114" s="14">
        <f>G114/rev_exp_worksheet!N114</f>
        <v>10673.872251243392</v>
      </c>
      <c r="U114" s="1">
        <f t="shared" si="1"/>
        <v>129</v>
      </c>
    </row>
    <row r="115" spans="1:21">
      <c r="A115" t="s">
        <v>107</v>
      </c>
      <c r="B115" s="14">
        <f>rev_exp_worksheet!J115</f>
        <v>200985200</v>
      </c>
      <c r="C115" s="25">
        <f>rev_exp_worksheet!K115/$B115*100</f>
        <v>10.686163956351015</v>
      </c>
      <c r="D115" s="25">
        <f>rev_exp_worksheet!L115/$B115*100</f>
        <v>29.865128377611882</v>
      </c>
      <c r="E115" s="25">
        <f>rev_exp_worksheet!M115/$B115*100</f>
        <v>56.095856809357102</v>
      </c>
      <c r="F115" s="24">
        <f>B115/rev_exp_worksheet!N115</f>
        <v>10179.558346839547</v>
      </c>
      <c r="G115" s="14">
        <f>rev_exp_worksheet!Q115</f>
        <v>208848909</v>
      </c>
      <c r="H115" s="25">
        <f>rev_exp_worksheet!R115/$G115*100</f>
        <v>57.141156265269267</v>
      </c>
      <c r="I115" s="25">
        <f>rev_exp_worksheet!S115/$G115*100</f>
        <v>1.2413561279364882</v>
      </c>
      <c r="J115" s="25">
        <f>rev_exp_worksheet!T115/$G115*100</f>
        <v>4.512645555644248</v>
      </c>
      <c r="K115" s="25">
        <f>rev_exp_worksheet!U115/$G115*100</f>
        <v>2.2944829604065586</v>
      </c>
      <c r="L115" s="25">
        <f>rev_exp_worksheet!V115/$G115*100</f>
        <v>0.43271359392162301</v>
      </c>
      <c r="M115" s="25">
        <f>rev_exp_worksheet!W115/$G115*100</f>
        <v>4.8509771147523679</v>
      </c>
      <c r="N115" s="25">
        <f>rev_exp_worksheet!X115/$G115*100</f>
        <v>5.5780237712422043</v>
      </c>
      <c r="O115" s="25">
        <f>rev_exp_worksheet!Y115/$G115*100</f>
        <v>6.2564863051307578</v>
      </c>
      <c r="P115" s="25">
        <f>rev_exp_worksheet!Z115/$G115*100</f>
        <v>6.5769915034605234E-2</v>
      </c>
      <c r="Q115" s="25">
        <f>rev_exp_worksheet!AA115/$G115*100</f>
        <v>6.1793566324064448</v>
      </c>
      <c r="R115" s="25">
        <f>rev_exp_worksheet!AB115/$G115*100</f>
        <v>6.8348556707088184</v>
      </c>
      <c r="S115" s="14">
        <f>rev_exp_worksheet!R115/rev_exp_worksheet!N115</f>
        <v>6044.3011269246354</v>
      </c>
      <c r="T115" s="14">
        <f>G115/rev_exp_worksheet!N115</f>
        <v>10577.841825364667</v>
      </c>
      <c r="U115" s="1">
        <f t="shared" si="1"/>
        <v>136</v>
      </c>
    </row>
    <row r="116" spans="1:21">
      <c r="A116" t="s">
        <v>108</v>
      </c>
      <c r="B116" s="14">
        <f>rev_exp_worksheet!J116</f>
        <v>77266528</v>
      </c>
      <c r="C116" s="25">
        <f>rev_exp_worksheet!K116/$B116*100</f>
        <v>3.8568473013307911</v>
      </c>
      <c r="D116" s="25">
        <f>rev_exp_worksheet!L116/$B116*100</f>
        <v>49.402718082531152</v>
      </c>
      <c r="E116" s="25">
        <f>rev_exp_worksheet!M116/$B116*100</f>
        <v>44.590671914234328</v>
      </c>
      <c r="F116" s="24">
        <f>B116/rev_exp_worksheet!N116</f>
        <v>10973.800312455616</v>
      </c>
      <c r="G116" s="14">
        <f>rev_exp_worksheet!Q116</f>
        <v>75549179</v>
      </c>
      <c r="H116" s="25">
        <f>rev_exp_worksheet!R116/$G116*100</f>
        <v>55.615840497750483</v>
      </c>
      <c r="I116" s="25">
        <f>rev_exp_worksheet!S116/$G116*100</f>
        <v>1.2838390209376067</v>
      </c>
      <c r="J116" s="25">
        <f>rev_exp_worksheet!T116/$G116*100</f>
        <v>2.1221703018109563</v>
      </c>
      <c r="K116" s="25">
        <f>rev_exp_worksheet!U116/$G116*100</f>
        <v>3.0683581353015099</v>
      </c>
      <c r="L116" s="25">
        <f>rev_exp_worksheet!V116/$G116*100</f>
        <v>0.82207319552737956</v>
      </c>
      <c r="M116" s="25">
        <f>rev_exp_worksheet!W116/$G116*100</f>
        <v>6.5559453531586351</v>
      </c>
      <c r="N116" s="25">
        <f>rev_exp_worksheet!X116/$G116*100</f>
        <v>4.8957157826956665</v>
      </c>
      <c r="O116" s="25">
        <f>rev_exp_worksheet!Y116/$G116*100</f>
        <v>5.6705898948286393</v>
      </c>
      <c r="P116" s="25">
        <f>rev_exp_worksheet!Z116/$G116*100</f>
        <v>9.380978805871603</v>
      </c>
      <c r="Q116" s="25">
        <f>rev_exp_worksheet!AA116/$G116*100</f>
        <v>3.0112882497373001</v>
      </c>
      <c r="R116" s="25">
        <f>rev_exp_worksheet!AB116/$G116*100</f>
        <v>3.6580163498533844</v>
      </c>
      <c r="S116" s="14">
        <f>rev_exp_worksheet!R116/rev_exp_worksheet!N116</f>
        <v>5967.5203650049707</v>
      </c>
      <c r="T116" s="14">
        <f>G116/rev_exp_worksheet!N116</f>
        <v>10729.893339014345</v>
      </c>
      <c r="U116" s="1">
        <f t="shared" si="1"/>
        <v>127</v>
      </c>
    </row>
    <row r="117" spans="1:21">
      <c r="A117" t="s">
        <v>109</v>
      </c>
      <c r="B117" s="14">
        <f>rev_exp_worksheet!J117</f>
        <v>34299882</v>
      </c>
      <c r="C117" s="25">
        <f>rev_exp_worksheet!K117/$B117*100</f>
        <v>5.2385486340740179</v>
      </c>
      <c r="D117" s="25">
        <f>rev_exp_worksheet!L117/$B117*100</f>
        <v>25.87192574015269</v>
      </c>
      <c r="E117" s="25">
        <f>rev_exp_worksheet!M117/$B117*100</f>
        <v>37.405198653453091</v>
      </c>
      <c r="F117" s="24">
        <f>B117/rev_exp_worksheet!N117</f>
        <v>15654.898219990871</v>
      </c>
      <c r="G117" s="14">
        <f>rev_exp_worksheet!Q117</f>
        <v>33697277</v>
      </c>
      <c r="H117" s="25">
        <f>rev_exp_worksheet!R117/$G117*100</f>
        <v>43.551775296265035</v>
      </c>
      <c r="I117" s="25">
        <f>rev_exp_worksheet!S117/$G117*100</f>
        <v>1.0426469177316611</v>
      </c>
      <c r="J117" s="25">
        <f>rev_exp_worksheet!T117/$G117*100</f>
        <v>3.3487294537181738</v>
      </c>
      <c r="K117" s="25">
        <f>rev_exp_worksheet!U117/$G117*100</f>
        <v>2.2421638994747259</v>
      </c>
      <c r="L117" s="25">
        <f>rev_exp_worksheet!V117/$G117*100</f>
        <v>1.3868418210765221</v>
      </c>
      <c r="M117" s="25">
        <f>rev_exp_worksheet!W117/$G117*100</f>
        <v>4.3212783632339189</v>
      </c>
      <c r="N117" s="25">
        <f>rev_exp_worksheet!X117/$G117*100</f>
        <v>4.7763042396571098</v>
      </c>
      <c r="O117" s="25">
        <f>rev_exp_worksheet!Y117/$G117*100</f>
        <v>4.7686278627201837</v>
      </c>
      <c r="P117" s="25">
        <f>rev_exp_worksheet!Z117/$G117*100</f>
        <v>1.0985629491664861</v>
      </c>
      <c r="Q117" s="25">
        <f>rev_exp_worksheet!AA117/$G117*100</f>
        <v>3.2823926396189225</v>
      </c>
      <c r="R117" s="25">
        <f>rev_exp_worksheet!AB117/$G117*100</f>
        <v>24.369281054964766</v>
      </c>
      <c r="S117" s="14">
        <f>rev_exp_worksheet!R117/rev_exp_worksheet!N117</f>
        <v>6698.2028115015974</v>
      </c>
      <c r="T117" s="14">
        <f>G117/rev_exp_worksheet!N117</f>
        <v>15379.861706983113</v>
      </c>
      <c r="U117" s="1">
        <f t="shared" si="1"/>
        <v>21</v>
      </c>
    </row>
    <row r="118" spans="1:21">
      <c r="A118" t="s">
        <v>110</v>
      </c>
      <c r="B118" s="14">
        <f>rev_exp_worksheet!J118</f>
        <v>284740667</v>
      </c>
      <c r="C118" s="25">
        <f>rev_exp_worksheet!K118/$B118*100</f>
        <v>6.3345721529829815</v>
      </c>
      <c r="D118" s="25">
        <f>rev_exp_worksheet!L118/$B118*100</f>
        <v>29.980855878236738</v>
      </c>
      <c r="E118" s="25">
        <f>rev_exp_worksheet!M118/$B118*100</f>
        <v>58.434347560195889</v>
      </c>
      <c r="F118" s="24">
        <f>B118/rev_exp_worksheet!N118</f>
        <v>10010.218562137457</v>
      </c>
      <c r="G118" s="14">
        <f>rev_exp_worksheet!Q118</f>
        <v>293149211</v>
      </c>
      <c r="H118" s="25">
        <f>rev_exp_worksheet!R118/$G118*100</f>
        <v>56.420752628257965</v>
      </c>
      <c r="I118" s="25">
        <f>rev_exp_worksheet!S118/$G118*100</f>
        <v>1.4153468385081207</v>
      </c>
      <c r="J118" s="25">
        <f>rev_exp_worksheet!T118/$G118*100</f>
        <v>3.8748842479402059</v>
      </c>
      <c r="K118" s="25">
        <f>rev_exp_worksheet!U118/$G118*100</f>
        <v>2.9844874185931203</v>
      </c>
      <c r="L118" s="25">
        <f>rev_exp_worksheet!V118/$G118*100</f>
        <v>0.38768711200795286</v>
      </c>
      <c r="M118" s="25">
        <f>rev_exp_worksheet!W118/$G118*100</f>
        <v>5.136898638966489</v>
      </c>
      <c r="N118" s="25">
        <f>rev_exp_worksheet!X118/$G118*100</f>
        <v>4.9405901249381152</v>
      </c>
      <c r="O118" s="25">
        <f>rev_exp_worksheet!Y118/$G118*100</f>
        <v>6.2628138917283334</v>
      </c>
      <c r="P118" s="25">
        <f>rev_exp_worksheet!Z118/$G118*100</f>
        <v>4.3386865230212068</v>
      </c>
      <c r="Q118" s="25">
        <f>rev_exp_worksheet!AA118/$G118*100</f>
        <v>4.346345022228288</v>
      </c>
      <c r="R118" s="25">
        <f>rev_exp_worksheet!AB118/$G118*100</f>
        <v>3.8603104546646727</v>
      </c>
      <c r="S118" s="14">
        <f>rev_exp_worksheet!R118/rev_exp_worksheet!N118</f>
        <v>5814.6244039374224</v>
      </c>
      <c r="T118" s="14">
        <f>G118/rev_exp_worksheet!N118</f>
        <v>10305.825663561258</v>
      </c>
      <c r="U118" s="1">
        <f t="shared" si="1"/>
        <v>143</v>
      </c>
    </row>
    <row r="119" spans="1:21">
      <c r="A119" t="s">
        <v>111</v>
      </c>
      <c r="B119" s="14">
        <f>rev_exp_worksheet!J119</f>
        <v>41388313</v>
      </c>
      <c r="C119" s="25">
        <f>rev_exp_worksheet!K119/$B119*100</f>
        <v>11.10030988699636</v>
      </c>
      <c r="D119" s="25">
        <f>rev_exp_worksheet!L119/$B119*100</f>
        <v>38.018870206185987</v>
      </c>
      <c r="E119" s="25">
        <f>rev_exp_worksheet!M119/$B119*100</f>
        <v>41.28372180813458</v>
      </c>
      <c r="F119" s="24">
        <f>B119/rev_exp_worksheet!N119</f>
        <v>11317.558928083128</v>
      </c>
      <c r="G119" s="14">
        <f>rev_exp_worksheet!Q119</f>
        <v>41463158</v>
      </c>
      <c r="H119" s="25">
        <f>rev_exp_worksheet!R119/$G119*100</f>
        <v>45.164341148351504</v>
      </c>
      <c r="I119" s="25">
        <f>rev_exp_worksheet!S119/$G119*100</f>
        <v>1.3218798722470682</v>
      </c>
      <c r="J119" s="25">
        <f>rev_exp_worksheet!T119/$G119*100</f>
        <v>4.6895574861905116</v>
      </c>
      <c r="K119" s="25">
        <f>rev_exp_worksheet!U119/$G119*100</f>
        <v>2.869764333917836</v>
      </c>
      <c r="L119" s="25">
        <f>rev_exp_worksheet!V119/$G119*100</f>
        <v>2.2683912547134013</v>
      </c>
      <c r="M119" s="25">
        <f>rev_exp_worksheet!W119/$G119*100</f>
        <v>5.1240664784867569</v>
      </c>
      <c r="N119" s="25">
        <f>rev_exp_worksheet!X119/$G119*100</f>
        <v>4.8710403100506721</v>
      </c>
      <c r="O119" s="25">
        <f>rev_exp_worksheet!Y119/$G119*100</f>
        <v>6.92984183693871</v>
      </c>
      <c r="P119" s="25">
        <f>rev_exp_worksheet!Z119/$G119*100</f>
        <v>9.6471185335183594E-3</v>
      </c>
      <c r="Q119" s="25">
        <f>rev_exp_worksheet!AA119/$G119*100</f>
        <v>5.2663811569779613</v>
      </c>
      <c r="R119" s="25">
        <f>rev_exp_worksheet!AB119/$G119*100</f>
        <v>9.848319898836456</v>
      </c>
      <c r="S119" s="14">
        <f>rev_exp_worksheet!R119/rev_exp_worksheet!N119</f>
        <v>5120.7443614984959</v>
      </c>
      <c r="T119" s="14">
        <f>G119/rev_exp_worksheet!N119</f>
        <v>11338.025157232705</v>
      </c>
      <c r="U119" s="1">
        <f t="shared" si="1"/>
        <v>101</v>
      </c>
    </row>
    <row r="120" spans="1:21">
      <c r="A120" t="s">
        <v>112</v>
      </c>
      <c r="B120" s="14">
        <f>rev_exp_worksheet!J120</f>
        <v>59819464</v>
      </c>
      <c r="C120" s="25">
        <f>rev_exp_worksheet!K120/$B120*100</f>
        <v>7.094453403995729</v>
      </c>
      <c r="D120" s="25">
        <f>rev_exp_worksheet!L120/$B120*100</f>
        <v>50.779681008174862</v>
      </c>
      <c r="E120" s="25">
        <f>rev_exp_worksheet!M120/$B120*100</f>
        <v>34.932227075789243</v>
      </c>
      <c r="F120" s="24">
        <f>B120/rev_exp_worksheet!N120</f>
        <v>13805.553657973691</v>
      </c>
      <c r="G120" s="14">
        <f>rev_exp_worksheet!Q120</f>
        <v>57335677</v>
      </c>
      <c r="H120" s="25">
        <f>rev_exp_worksheet!R120/$G120*100</f>
        <v>49.994149646126971</v>
      </c>
      <c r="I120" s="25">
        <f>rev_exp_worksheet!S120/$G120*100</f>
        <v>1.4191898702094337</v>
      </c>
      <c r="J120" s="25">
        <f>rev_exp_worksheet!T120/$G120*100</f>
        <v>5.8593523191502559</v>
      </c>
      <c r="K120" s="25">
        <f>rev_exp_worksheet!U120/$G120*100</f>
        <v>2.9908931397112486</v>
      </c>
      <c r="L120" s="25">
        <f>rev_exp_worksheet!V120/$G120*100</f>
        <v>1.7371121300268244</v>
      </c>
      <c r="M120" s="25">
        <f>rev_exp_worksheet!W120/$G120*100</f>
        <v>4.0177778314189965</v>
      </c>
      <c r="N120" s="25">
        <f>rev_exp_worksheet!X120/$G120*100</f>
        <v>5.9332436067686096</v>
      </c>
      <c r="O120" s="25">
        <f>rev_exp_worksheet!Y120/$G120*100</f>
        <v>13.818615083240404</v>
      </c>
      <c r="P120" s="25">
        <f>rev_exp_worksheet!Z120/$G120*100</f>
        <v>0</v>
      </c>
      <c r="Q120" s="25">
        <f>rev_exp_worksheet!AA120/$G120*100</f>
        <v>4.018558549504875</v>
      </c>
      <c r="R120" s="25">
        <f>rev_exp_worksheet!AB120/$G120*100</f>
        <v>1.6062525955697706</v>
      </c>
      <c r="S120" s="14">
        <f>rev_exp_worksheet!R120/rev_exp_worksheet!N120</f>
        <v>6615.3898361412421</v>
      </c>
      <c r="T120" s="14">
        <f>G120/rev_exp_worksheet!N120</f>
        <v>13232.327948303715</v>
      </c>
      <c r="U120" s="1">
        <f t="shared" si="1"/>
        <v>47</v>
      </c>
    </row>
    <row r="121" spans="1:21">
      <c r="A121" t="s">
        <v>113</v>
      </c>
      <c r="B121" s="14">
        <f>rev_exp_worksheet!J121</f>
        <v>39698451</v>
      </c>
      <c r="C121" s="25">
        <f>rev_exp_worksheet!K121/$B121*100</f>
        <v>10.212715856344118</v>
      </c>
      <c r="D121" s="25">
        <f>rev_exp_worksheet!L121/$B121*100</f>
        <v>29.078023724401742</v>
      </c>
      <c r="E121" s="25">
        <f>rev_exp_worksheet!M121/$B121*100</f>
        <v>52.756270011643522</v>
      </c>
      <c r="F121" s="24">
        <f>B121/rev_exp_worksheet!N121</f>
        <v>10726.412050797082</v>
      </c>
      <c r="G121" s="14">
        <f>rev_exp_worksheet!Q121</f>
        <v>41865202</v>
      </c>
      <c r="H121" s="25">
        <f>rev_exp_worksheet!R121/$G121*100</f>
        <v>53.715422727447972</v>
      </c>
      <c r="I121" s="25">
        <f>rev_exp_worksheet!S121/$G121*100</f>
        <v>1.4407250202686228</v>
      </c>
      <c r="J121" s="25">
        <f>rev_exp_worksheet!T121/$G121*100</f>
        <v>3.4538038058433349</v>
      </c>
      <c r="K121" s="25">
        <f>rev_exp_worksheet!U121/$G121*100</f>
        <v>4.0099611844701002</v>
      </c>
      <c r="L121" s="25">
        <f>rev_exp_worksheet!V121/$G121*100</f>
        <v>2.0524866690001877</v>
      </c>
      <c r="M121" s="25">
        <f>rev_exp_worksheet!W121/$G121*100</f>
        <v>4.665734874514639</v>
      </c>
      <c r="N121" s="25">
        <f>rev_exp_worksheet!X121/$G121*100</f>
        <v>4.1753772739469879</v>
      </c>
      <c r="O121" s="25">
        <f>rev_exp_worksheet!Y121/$G121*100</f>
        <v>5.7644659399947482</v>
      </c>
      <c r="P121" s="25">
        <f>rev_exp_worksheet!Z121/$G121*100</f>
        <v>3.9612141606291549</v>
      </c>
      <c r="Q121" s="25">
        <f>rev_exp_worksheet!AA121/$G121*100</f>
        <v>4.798880392360223</v>
      </c>
      <c r="R121" s="25">
        <f>rev_exp_worksheet!AB121/$G121*100</f>
        <v>3.6399501906141523</v>
      </c>
      <c r="S121" s="14">
        <f>rev_exp_worksheet!R121/rev_exp_worksheet!N121</f>
        <v>6076.214598757093</v>
      </c>
      <c r="T121" s="14">
        <f>G121/rev_exp_worksheet!N121</f>
        <v>11311.862199405567</v>
      </c>
      <c r="U121" s="1">
        <f t="shared" si="1"/>
        <v>102</v>
      </c>
    </row>
    <row r="122" spans="1:21">
      <c r="A122" t="s">
        <v>114</v>
      </c>
      <c r="B122" s="14">
        <f>rev_exp_worksheet!J122</f>
        <v>30142964</v>
      </c>
      <c r="C122" s="25">
        <f>rev_exp_worksheet!K122/$B122*100</f>
        <v>6.5607284008301239</v>
      </c>
      <c r="D122" s="25">
        <f>rev_exp_worksheet!L122/$B122*100</f>
        <v>31.968883352015414</v>
      </c>
      <c r="E122" s="25">
        <f>rev_exp_worksheet!M122/$B122*100</f>
        <v>58.099070814668394</v>
      </c>
      <c r="F122" s="24">
        <f>B122/rev_exp_worksheet!N122</f>
        <v>8772.6903376018618</v>
      </c>
      <c r="G122" s="14">
        <f>rev_exp_worksheet!Q122</f>
        <v>31716488</v>
      </c>
      <c r="H122" s="25">
        <f>rev_exp_worksheet!R122/$G122*100</f>
        <v>56.390773877612176</v>
      </c>
      <c r="I122" s="25">
        <f>rev_exp_worksheet!S122/$G122*100</f>
        <v>1.2345093504678071</v>
      </c>
      <c r="J122" s="25">
        <f>rev_exp_worksheet!T122/$G122*100</f>
        <v>2.6953130497929028</v>
      </c>
      <c r="K122" s="25">
        <f>rev_exp_worksheet!U122/$G122*100</f>
        <v>6.4198859911601822</v>
      </c>
      <c r="L122" s="25">
        <f>rev_exp_worksheet!V122/$G122*100</f>
        <v>1.9129662149226609</v>
      </c>
      <c r="M122" s="25">
        <f>rev_exp_worksheet!W122/$G122*100</f>
        <v>5.0901476544313482</v>
      </c>
      <c r="N122" s="25">
        <f>rev_exp_worksheet!X122/$G122*100</f>
        <v>5.7060402463223543</v>
      </c>
      <c r="O122" s="25">
        <f>rev_exp_worksheet!Y122/$G122*100</f>
        <v>5.9257274638982729</v>
      </c>
      <c r="P122" s="25">
        <f>rev_exp_worksheet!Z122/$G122*100</f>
        <v>1.4692017918251228</v>
      </c>
      <c r="Q122" s="25">
        <f>rev_exp_worksheet!AA122/$G122*100</f>
        <v>4.177910933896591</v>
      </c>
      <c r="R122" s="25">
        <f>rev_exp_worksheet!AB122/$G122*100</f>
        <v>4.4063832035879891</v>
      </c>
      <c r="S122" s="14">
        <f>rev_exp_worksheet!R122/rev_exp_worksheet!N122</f>
        <v>5205.2308003492435</v>
      </c>
      <c r="T122" s="14">
        <f>G122/rev_exp_worksheet!N122</f>
        <v>9230.6426076833523</v>
      </c>
      <c r="U122" s="1">
        <f t="shared" si="1"/>
        <v>156</v>
      </c>
    </row>
    <row r="123" spans="1:21">
      <c r="A123" t="s">
        <v>115</v>
      </c>
      <c r="B123" s="14">
        <f>rev_exp_worksheet!J123</f>
        <v>92654230</v>
      </c>
      <c r="C123" s="25">
        <f>rev_exp_worksheet!K123/$B123*100</f>
        <v>9.473227504022212</v>
      </c>
      <c r="D123" s="25">
        <f>rev_exp_worksheet!L123/$B123*100</f>
        <v>24.898524330729423</v>
      </c>
      <c r="E123" s="25">
        <f>rev_exp_worksheet!M123/$B123*100</f>
        <v>45.047989714015216</v>
      </c>
      <c r="F123" s="24">
        <f>B123/rev_exp_worksheet!N123</f>
        <v>12009.621516526247</v>
      </c>
      <c r="G123" s="14">
        <f>rev_exp_worksheet!Q123</f>
        <v>82310643</v>
      </c>
      <c r="H123" s="25">
        <f>rev_exp_worksheet!R123/$G123*100</f>
        <v>55.44432865139931</v>
      </c>
      <c r="I123" s="25">
        <f>rev_exp_worksheet!S123/$G123*100</f>
        <v>1.1093360794180651</v>
      </c>
      <c r="J123" s="25">
        <f>rev_exp_worksheet!T123/$G123*100</f>
        <v>2.3450540290397193</v>
      </c>
      <c r="K123" s="25">
        <f>rev_exp_worksheet!U123/$G123*100</f>
        <v>1.7374905940171066</v>
      </c>
      <c r="L123" s="25">
        <f>rev_exp_worksheet!V123/$G123*100</f>
        <v>1.0083028144975128</v>
      </c>
      <c r="M123" s="25">
        <f>rev_exp_worksheet!W123/$G123*100</f>
        <v>4.0360476469610376</v>
      </c>
      <c r="N123" s="25">
        <f>rev_exp_worksheet!X123/$G123*100</f>
        <v>3.1239110354173758</v>
      </c>
      <c r="O123" s="25">
        <f>rev_exp_worksheet!Y123/$G123*100</f>
        <v>7.1936778090774967</v>
      </c>
      <c r="P123" s="25">
        <f>rev_exp_worksheet!Z123/$G123*100</f>
        <v>2.1762288869496502</v>
      </c>
      <c r="Q123" s="25">
        <f>rev_exp_worksheet!AA123/$G123*100</f>
        <v>5.360226951452681</v>
      </c>
      <c r="R123" s="25">
        <f>rev_exp_worksheet!AB123/$G123*100</f>
        <v>6.2967494981177579</v>
      </c>
      <c r="S123" s="14">
        <f>rev_exp_worksheet!R123/rev_exp_worksheet!N123</f>
        <v>5915.3056928062215</v>
      </c>
      <c r="T123" s="14">
        <f>G123/rev_exp_worksheet!N123</f>
        <v>10668.910304601426</v>
      </c>
      <c r="U123" s="1">
        <f t="shared" si="1"/>
        <v>130</v>
      </c>
    </row>
    <row r="124" spans="1:21">
      <c r="A124" t="s">
        <v>116</v>
      </c>
      <c r="B124" s="14">
        <f>rev_exp_worksheet!J124</f>
        <v>15634903</v>
      </c>
      <c r="C124" s="25">
        <f>rev_exp_worksheet!K124/$B124*100</f>
        <v>12.563045642176354</v>
      </c>
      <c r="D124" s="25">
        <f>rev_exp_worksheet!L124/$B124*100</f>
        <v>33.618040354967341</v>
      </c>
      <c r="E124" s="25">
        <f>rev_exp_worksheet!M124/$B124*100</f>
        <v>48.913229586393982</v>
      </c>
      <c r="F124" s="24">
        <f>B124/rev_exp_worksheet!N124</f>
        <v>11280.593795093795</v>
      </c>
      <c r="G124" s="14">
        <f>rev_exp_worksheet!Q124</f>
        <v>15743937</v>
      </c>
      <c r="H124" s="25">
        <f>rev_exp_worksheet!R124/$G124*100</f>
        <v>54.060246303068915</v>
      </c>
      <c r="I124" s="25">
        <f>rev_exp_worksheet!S124/$G124*100</f>
        <v>1.103454047103974</v>
      </c>
      <c r="J124" s="25">
        <f>rev_exp_worksheet!T124/$G124*100</f>
        <v>2.628487715620305</v>
      </c>
      <c r="K124" s="25">
        <f>rev_exp_worksheet!U124/$G124*100</f>
        <v>4.4663630831347962</v>
      </c>
      <c r="L124" s="25">
        <f>rev_exp_worksheet!V124/$G124*100</f>
        <v>5.0464843704595612</v>
      </c>
      <c r="M124" s="25">
        <f>rev_exp_worksheet!W124/$G124*100</f>
        <v>5.1725640162305018</v>
      </c>
      <c r="N124" s="25">
        <f>rev_exp_worksheet!X124/$G124*100</f>
        <v>3.8551479213871351</v>
      </c>
      <c r="O124" s="25">
        <f>rev_exp_worksheet!Y124/$G124*100</f>
        <v>6.1028357138370151</v>
      </c>
      <c r="P124" s="25">
        <f>rev_exp_worksheet!Z124/$G124*100</f>
        <v>7.9008192169468167E-2</v>
      </c>
      <c r="Q124" s="25">
        <f>rev_exp_worksheet!AA124/$G124*100</f>
        <v>5.7330545085387472</v>
      </c>
      <c r="R124" s="25">
        <f>rev_exp_worksheet!AB124/$G124*100</f>
        <v>4.9042688623563473</v>
      </c>
      <c r="S124" s="14">
        <f>rev_exp_worksheet!R124/rev_exp_worksheet!N124</f>
        <v>6140.8449639249629</v>
      </c>
      <c r="T124" s="14">
        <f>G124/rev_exp_worksheet!N124</f>
        <v>11359.261904761905</v>
      </c>
      <c r="U124" s="1">
        <f t="shared" si="1"/>
        <v>100</v>
      </c>
    </row>
    <row r="125" spans="1:21">
      <c r="A125" t="s">
        <v>117</v>
      </c>
      <c r="B125" s="14">
        <f>rev_exp_worksheet!J125</f>
        <v>46584816</v>
      </c>
      <c r="C125" s="25">
        <f>rev_exp_worksheet!K125/$B125*100</f>
        <v>11.286596044513733</v>
      </c>
      <c r="D125" s="25">
        <f>rev_exp_worksheet!L125/$B125*100</f>
        <v>51.533688573547231</v>
      </c>
      <c r="E125" s="25">
        <f>rev_exp_worksheet!M125/$B125*100</f>
        <v>26.205246791143278</v>
      </c>
      <c r="F125" s="24">
        <f>B125/rev_exp_worksheet!N125</f>
        <v>16769.192224622031</v>
      </c>
      <c r="G125" s="14">
        <f>rev_exp_worksheet!Q125</f>
        <v>45095178</v>
      </c>
      <c r="H125" s="25">
        <f>rev_exp_worksheet!R125/$G125*100</f>
        <v>43.324456464059196</v>
      </c>
      <c r="I125" s="25">
        <f>rev_exp_worksheet!S125/$G125*100</f>
        <v>1.023654724236813</v>
      </c>
      <c r="J125" s="25">
        <f>rev_exp_worksheet!T125/$G125*100</f>
        <v>3.7155662629827071</v>
      </c>
      <c r="K125" s="25">
        <f>rev_exp_worksheet!U125/$G125*100</f>
        <v>2.6488615700774041</v>
      </c>
      <c r="L125" s="25">
        <f>rev_exp_worksheet!V125/$G125*100</f>
        <v>0.84304089009250605</v>
      </c>
      <c r="M125" s="25">
        <f>rev_exp_worksheet!W125/$G125*100</f>
        <v>4.0717034535266716</v>
      </c>
      <c r="N125" s="25">
        <f>rev_exp_worksheet!X125/$G125*100</f>
        <v>6.8809619511868867</v>
      </c>
      <c r="O125" s="25">
        <f>rev_exp_worksheet!Y125/$G125*100</f>
        <v>6.5124871665879676</v>
      </c>
      <c r="P125" s="25">
        <f>rev_exp_worksheet!Z125/$G125*100</f>
        <v>6.1660157988510438</v>
      </c>
      <c r="Q125" s="25">
        <f>rev_exp_worksheet!AA125/$G125*100</f>
        <v>4.0107989373054469</v>
      </c>
      <c r="R125" s="25">
        <f>rev_exp_worksheet!AB125/$G125*100</f>
        <v>6.9864274623774634</v>
      </c>
      <c r="S125" s="14">
        <f>rev_exp_worksheet!R125/rev_exp_worksheet!N125</f>
        <v>7032.844046076314</v>
      </c>
      <c r="T125" s="14">
        <f>G125/rev_exp_worksheet!N125</f>
        <v>16232.965442764578</v>
      </c>
      <c r="U125" s="1">
        <f t="shared" si="1"/>
        <v>13</v>
      </c>
    </row>
    <row r="126" spans="1:21">
      <c r="A126" t="s">
        <v>118</v>
      </c>
      <c r="B126" s="14">
        <f>rev_exp_worksheet!J126</f>
        <v>5374895</v>
      </c>
      <c r="C126" s="25">
        <f>rev_exp_worksheet!K126/$B126*100</f>
        <v>21.070662775737944</v>
      </c>
      <c r="D126" s="25">
        <f>rev_exp_worksheet!L126/$B126*100</f>
        <v>31.86222242481016</v>
      </c>
      <c r="E126" s="25">
        <f>rev_exp_worksheet!M126/$B126*100</f>
        <v>43.946291043825042</v>
      </c>
      <c r="F126" s="24">
        <f>B126/rev_exp_worksheet!N126</f>
        <v>16640.541795665635</v>
      </c>
      <c r="G126" s="14">
        <f>rev_exp_worksheet!Q126</f>
        <v>5503354</v>
      </c>
      <c r="H126" s="25">
        <f>rev_exp_worksheet!R126/$G126*100</f>
        <v>47.766974830258064</v>
      </c>
      <c r="I126" s="25">
        <f>rev_exp_worksheet!S126/$G126*100</f>
        <v>0.70368488016580433</v>
      </c>
      <c r="J126" s="25">
        <f>rev_exp_worksheet!T126/$G126*100</f>
        <v>9.010525763016517</v>
      </c>
      <c r="K126" s="25">
        <f>rev_exp_worksheet!U126/$G126*100</f>
        <v>2.4049417864087972</v>
      </c>
      <c r="L126" s="25">
        <f>rev_exp_worksheet!V126/$G126*100</f>
        <v>7.1120990944794755</v>
      </c>
      <c r="M126" s="25">
        <f>rev_exp_worksheet!W126/$G126*100</f>
        <v>5.5842658858579686</v>
      </c>
      <c r="N126" s="25">
        <f>rev_exp_worksheet!X126/$G126*100</f>
        <v>4.6552013553916396</v>
      </c>
      <c r="O126" s="25">
        <f>rev_exp_worksheet!Y126/$G126*100</f>
        <v>6.4263852552461644</v>
      </c>
      <c r="P126" s="25">
        <f>rev_exp_worksheet!Z126/$G126*100</f>
        <v>0</v>
      </c>
      <c r="Q126" s="25">
        <f>rev_exp_worksheet!AA126/$G126*100</f>
        <v>5.5872140879907048</v>
      </c>
      <c r="R126" s="25">
        <f>rev_exp_worksheet!AB126/$G126*100</f>
        <v>5.3552206527146904</v>
      </c>
      <c r="S126" s="14">
        <f>rev_exp_worksheet!R126/rev_exp_worksheet!N126</f>
        <v>8138.6554798761617</v>
      </c>
      <c r="T126" s="14">
        <f>G126/rev_exp_worksheet!N126</f>
        <v>17038.247678018575</v>
      </c>
      <c r="U126" s="1">
        <f t="shared" si="1"/>
        <v>9</v>
      </c>
    </row>
    <row r="127" spans="1:21">
      <c r="A127" t="s">
        <v>119</v>
      </c>
      <c r="B127" s="14">
        <f>rev_exp_worksheet!J127</f>
        <v>36335756</v>
      </c>
      <c r="C127" s="25">
        <f>rev_exp_worksheet!K127/$B127*100</f>
        <v>7.6326717957925521</v>
      </c>
      <c r="D127" s="25">
        <f>rev_exp_worksheet!L127/$B127*100</f>
        <v>70.907510497373437</v>
      </c>
      <c r="E127" s="25">
        <f>rev_exp_worksheet!M127/$B127*100</f>
        <v>18.16400902736137</v>
      </c>
      <c r="F127" s="24">
        <f>B127/rev_exp_worksheet!N127</f>
        <v>16330.676853932584</v>
      </c>
      <c r="G127" s="14">
        <f>rev_exp_worksheet!Q127</f>
        <v>34125510</v>
      </c>
      <c r="H127" s="25">
        <f>rev_exp_worksheet!R127/$G127*100</f>
        <v>60.753061683180711</v>
      </c>
      <c r="I127" s="25">
        <f>rev_exp_worksheet!S127/$G127*100</f>
        <v>1.3987332936562706</v>
      </c>
      <c r="J127" s="25">
        <f>rev_exp_worksheet!T127/$G127*100</f>
        <v>2.767122103083588</v>
      </c>
      <c r="K127" s="25">
        <f>rev_exp_worksheet!U127/$G127*100</f>
        <v>2.7521823703147588</v>
      </c>
      <c r="L127" s="25">
        <f>rev_exp_worksheet!V127/$G127*100</f>
        <v>0.87902569075158143</v>
      </c>
      <c r="M127" s="25">
        <f>rev_exp_worksheet!W127/$G127*100</f>
        <v>4.9921441760137792</v>
      </c>
      <c r="N127" s="25">
        <f>rev_exp_worksheet!X127/$G127*100</f>
        <v>4.3999474586606908</v>
      </c>
      <c r="O127" s="25">
        <f>rev_exp_worksheet!Y127/$G127*100</f>
        <v>8.007202881363531</v>
      </c>
      <c r="P127" s="25">
        <f>rev_exp_worksheet!Z127/$G127*100</f>
        <v>1.3666556485163153</v>
      </c>
      <c r="Q127" s="25">
        <f>rev_exp_worksheet!AA127/$G127*100</f>
        <v>5.1090882744316497</v>
      </c>
      <c r="R127" s="25">
        <f>rev_exp_worksheet!AB127/$G127*100</f>
        <v>2.3911730549961008</v>
      </c>
      <c r="S127" s="14">
        <f>rev_exp_worksheet!R127/rev_exp_worksheet!N127</f>
        <v>9317.8841078651694</v>
      </c>
      <c r="T127" s="14">
        <f>G127/rev_exp_worksheet!N127</f>
        <v>15337.307865168539</v>
      </c>
      <c r="U127" s="1">
        <f t="shared" si="1"/>
        <v>22</v>
      </c>
    </row>
    <row r="128" spans="1:21">
      <c r="A128" t="s">
        <v>120</v>
      </c>
      <c r="B128" s="14">
        <f>rev_exp_worksheet!J128</f>
        <v>13839290</v>
      </c>
      <c r="C128" s="25">
        <f>rev_exp_worksheet!K128/$B128*100</f>
        <v>22.809573323486969</v>
      </c>
      <c r="D128" s="25">
        <f>rev_exp_worksheet!L128/$B128*100</f>
        <v>33.934276975191644</v>
      </c>
      <c r="E128" s="25">
        <f>rev_exp_worksheet!M128/$B128*100</f>
        <v>42.868189047270491</v>
      </c>
      <c r="F128" s="24">
        <f>B128/rev_exp_worksheet!N128</f>
        <v>13307.009615384615</v>
      </c>
      <c r="G128" s="14">
        <f>rev_exp_worksheet!Q128</f>
        <v>12383524</v>
      </c>
      <c r="H128" s="25">
        <f>rev_exp_worksheet!R128/$G128*100</f>
        <v>48.393415315381958</v>
      </c>
      <c r="I128" s="25">
        <f>rev_exp_worksheet!S128/$G128*100</f>
        <v>0.93835010131203356</v>
      </c>
      <c r="J128" s="25">
        <f>rev_exp_worksheet!T128/$G128*100</f>
        <v>7.6191545314564735</v>
      </c>
      <c r="K128" s="25">
        <f>rev_exp_worksheet!U128/$G128*100</f>
        <v>3.5346284304855389</v>
      </c>
      <c r="L128" s="25">
        <f>rev_exp_worksheet!V128/$G128*100</f>
        <v>3.9390706554935413</v>
      </c>
      <c r="M128" s="25">
        <f>rev_exp_worksheet!W128/$G128*100</f>
        <v>5.789616025292962</v>
      </c>
      <c r="N128" s="25">
        <f>rev_exp_worksheet!X128/$G128*100</f>
        <v>7.8620300651090922</v>
      </c>
      <c r="O128" s="25">
        <f>rev_exp_worksheet!Y128/$G128*100</f>
        <v>10.783484329662544</v>
      </c>
      <c r="P128" s="25">
        <f>rev_exp_worksheet!Z128/$G128*100</f>
        <v>0.26093565934866358</v>
      </c>
      <c r="Q128" s="25">
        <f>rev_exp_worksheet!AA128/$G128*100</f>
        <v>7.2709113334782565</v>
      </c>
      <c r="R128" s="25">
        <f>rev_exp_worksheet!AB128/$G128*100</f>
        <v>0</v>
      </c>
      <c r="S128" s="14">
        <f>rev_exp_worksheet!R128/rev_exp_worksheet!N128</f>
        <v>5762.3175000000001</v>
      </c>
      <c r="T128" s="14">
        <f>G128/rev_exp_worksheet!N128</f>
        <v>11907.234615384616</v>
      </c>
      <c r="U128" s="1">
        <f t="shared" si="1"/>
        <v>86</v>
      </c>
    </row>
    <row r="129" spans="1:21">
      <c r="A129" t="s">
        <v>121</v>
      </c>
      <c r="B129" s="14">
        <f>rev_exp_worksheet!J129</f>
        <v>370429198</v>
      </c>
      <c r="C129" s="25">
        <f>rev_exp_worksheet!K129/$B129*100</f>
        <v>13.726189046253316</v>
      </c>
      <c r="D129" s="25">
        <f>rev_exp_worksheet!L129/$B129*100</f>
        <v>36.75453061883097</v>
      </c>
      <c r="E129" s="25">
        <f>rev_exp_worksheet!M129/$B129*100</f>
        <v>41.285887512571293</v>
      </c>
      <c r="F129" s="24">
        <f>B129/rev_exp_worksheet!N129</f>
        <v>11817.054199763932</v>
      </c>
      <c r="G129" s="14">
        <f>rev_exp_worksheet!Q129</f>
        <v>421733767</v>
      </c>
      <c r="H129" s="25">
        <f>rev_exp_worksheet!R129/$G129*100</f>
        <v>42.780396391641084</v>
      </c>
      <c r="I129" s="25">
        <f>rev_exp_worksheet!S129/$G129*100</f>
        <v>1.5685565723268253</v>
      </c>
      <c r="J129" s="25">
        <f>rev_exp_worksheet!T129/$G129*100</f>
        <v>5.1114245518784847</v>
      </c>
      <c r="K129" s="25">
        <f>rev_exp_worksheet!U129/$G129*100</f>
        <v>2.4569021716489683</v>
      </c>
      <c r="L129" s="25">
        <f>rev_exp_worksheet!V129/$G129*100</f>
        <v>0.78925737762895332</v>
      </c>
      <c r="M129" s="25">
        <f>rev_exp_worksheet!W129/$G129*100</f>
        <v>4.421900397650635</v>
      </c>
      <c r="N129" s="25">
        <f>rev_exp_worksheet!X129/$G129*100</f>
        <v>2.9982027713706878</v>
      </c>
      <c r="O129" s="25">
        <f>rev_exp_worksheet!Y129/$G129*100</f>
        <v>8.4483376333486717</v>
      </c>
      <c r="P129" s="25">
        <f>rev_exp_worksheet!Z129/$G129*100</f>
        <v>11.29950818000305</v>
      </c>
      <c r="Q129" s="25">
        <f>rev_exp_worksheet!AA129/$G129*100</f>
        <v>4.6136806754674682</v>
      </c>
      <c r="R129" s="25">
        <f>rev_exp_worksheet!AB129/$G129*100</f>
        <v>7.1495282947073093</v>
      </c>
      <c r="S129" s="14">
        <f>rev_exp_worksheet!R129/rev_exp_worksheet!N129</f>
        <v>5755.554829489266</v>
      </c>
      <c r="T129" s="14">
        <f>G129/rev_exp_worksheet!N129</f>
        <v>13453.720196510032</v>
      </c>
      <c r="U129" s="1">
        <f t="shared" si="1"/>
        <v>38</v>
      </c>
    </row>
    <row r="130" spans="1:21">
      <c r="A130" t="s">
        <v>122</v>
      </c>
      <c r="B130" s="14">
        <f>rev_exp_worksheet!J130</f>
        <v>174874291</v>
      </c>
      <c r="C130" s="25">
        <f>rev_exp_worksheet!K130/$B130*100</f>
        <v>9.4742068175132719</v>
      </c>
      <c r="D130" s="25">
        <f>rev_exp_worksheet!L130/$B130*100</f>
        <v>42.328542164039426</v>
      </c>
      <c r="E130" s="25">
        <f>rev_exp_worksheet!M130/$B130*100</f>
        <v>47.001884914003739</v>
      </c>
      <c r="F130" s="24">
        <f>B130/rev_exp_worksheet!N130</f>
        <v>10679.998228899474</v>
      </c>
      <c r="G130" s="14">
        <f>rev_exp_worksheet!Q130</f>
        <v>189319082</v>
      </c>
      <c r="H130" s="25">
        <f>rev_exp_worksheet!R130/$G130*100</f>
        <v>56.717335947149792</v>
      </c>
      <c r="I130" s="25">
        <f>rev_exp_worksheet!S130/$G130*100</f>
        <v>1.2153345218523721</v>
      </c>
      <c r="J130" s="25">
        <f>rev_exp_worksheet!T130/$G130*100</f>
        <v>5.8351722094236651</v>
      </c>
      <c r="K130" s="25">
        <f>rev_exp_worksheet!U130/$G130*100</f>
        <v>4.1445558351059404</v>
      </c>
      <c r="L130" s="25">
        <f>rev_exp_worksheet!V130/$G130*100</f>
        <v>1.085189373567742</v>
      </c>
      <c r="M130" s="25">
        <f>rev_exp_worksheet!W130/$G130*100</f>
        <v>5.4763426858366024</v>
      </c>
      <c r="N130" s="25">
        <f>rev_exp_worksheet!X130/$G130*100</f>
        <v>4.2967732222576487</v>
      </c>
      <c r="O130" s="25">
        <f>rev_exp_worksheet!Y130/$G130*100</f>
        <v>6.8926809290148574</v>
      </c>
      <c r="P130" s="25">
        <f>rev_exp_worksheet!Z130/$G130*100</f>
        <v>5.9986335186222801</v>
      </c>
      <c r="Q130" s="25">
        <f>rev_exp_worksheet!AA130/$G130*100</f>
        <v>6.1037404512662912</v>
      </c>
      <c r="R130" s="25">
        <f>rev_exp_worksheet!AB130/$G130*100</f>
        <v>0</v>
      </c>
      <c r="S130" s="14">
        <f>rev_exp_worksheet!R130/rev_exp_worksheet!N130</f>
        <v>6557.7586264810061</v>
      </c>
      <c r="T130" s="14">
        <f>G130/rev_exp_worksheet!N130</f>
        <v>11562.176743617931</v>
      </c>
      <c r="U130" s="1">
        <f t="shared" si="1"/>
        <v>94</v>
      </c>
    </row>
    <row r="131" spans="1:21">
      <c r="A131" t="s">
        <v>123</v>
      </c>
      <c r="B131" s="14">
        <f>rev_exp_worksheet!J131</f>
        <v>12860282</v>
      </c>
      <c r="C131" s="25">
        <f>rev_exp_worksheet!K131/$B131*100</f>
        <v>7.9636978411515384</v>
      </c>
      <c r="D131" s="25">
        <f>rev_exp_worksheet!L131/$B131*100</f>
        <v>28.148729553519903</v>
      </c>
      <c r="E131" s="25">
        <f>rev_exp_worksheet!M131/$B131*100</f>
        <v>63.472496170768267</v>
      </c>
      <c r="F131" s="24">
        <f>B131/rev_exp_worksheet!N131</f>
        <v>9305.5586107091167</v>
      </c>
      <c r="G131" s="14">
        <f>rev_exp_worksheet!Q131</f>
        <v>12535838</v>
      </c>
      <c r="H131" s="25">
        <f>rev_exp_worksheet!R131/$G131*100</f>
        <v>64.21554833430362</v>
      </c>
      <c r="I131" s="25">
        <f>rev_exp_worksheet!S131/$G131*100</f>
        <v>2.2013701038574367</v>
      </c>
      <c r="J131" s="25">
        <f>rev_exp_worksheet!T131/$G131*100</f>
        <v>0.8575331780771257</v>
      </c>
      <c r="K131" s="25">
        <f>rev_exp_worksheet!U131/$G131*100</f>
        <v>1.8379698269872347</v>
      </c>
      <c r="L131" s="25">
        <f>rev_exp_worksheet!V131/$G131*100</f>
        <v>3.2750077816895846</v>
      </c>
      <c r="M131" s="25">
        <f>rev_exp_worksheet!W131/$G131*100</f>
        <v>5.2637796531831382</v>
      </c>
      <c r="N131" s="25">
        <f>rev_exp_worksheet!X131/$G131*100</f>
        <v>3.6499249591451322</v>
      </c>
      <c r="O131" s="25">
        <f>rev_exp_worksheet!Y131/$G131*100</f>
        <v>8.4122724783137759</v>
      </c>
      <c r="P131" s="25">
        <f>rev_exp_worksheet!Z131/$G131*100</f>
        <v>0</v>
      </c>
      <c r="Q131" s="25">
        <f>rev_exp_worksheet!AA131/$G131*100</f>
        <v>6.7290922234317314</v>
      </c>
      <c r="R131" s="25">
        <f>rev_exp_worksheet!AB131/$G131*100</f>
        <v>2.209405545923615</v>
      </c>
      <c r="S131" s="14">
        <f>rev_exp_worksheet!R131/rev_exp_worksheet!N131</f>
        <v>5824.8604269175112</v>
      </c>
      <c r="T131" s="14">
        <f>G131/rev_exp_worksheet!N131</f>
        <v>9070.7945007235885</v>
      </c>
      <c r="U131" s="1">
        <f t="shared" si="1"/>
        <v>157</v>
      </c>
    </row>
    <row r="132" spans="1:21">
      <c r="A132" t="s">
        <v>124</v>
      </c>
      <c r="B132" s="14">
        <f>rev_exp_worksheet!J132</f>
        <v>24451404</v>
      </c>
      <c r="C132" s="25">
        <f>rev_exp_worksheet!K132/$B132*100</f>
        <v>13.528417427481873</v>
      </c>
      <c r="D132" s="25">
        <f>rev_exp_worksheet!L132/$B132*100</f>
        <v>33.434808078914408</v>
      </c>
      <c r="E132" s="25">
        <f>rev_exp_worksheet!M132/$B132*100</f>
        <v>51.749870886759709</v>
      </c>
      <c r="F132" s="24">
        <f>B132/rev_exp_worksheet!N132</f>
        <v>10351.991532599492</v>
      </c>
      <c r="G132" s="14">
        <f>rev_exp_worksheet!Q132</f>
        <v>25282112</v>
      </c>
      <c r="H132" s="25">
        <f>rev_exp_worksheet!R132/$G132*100</f>
        <v>54.702877433657434</v>
      </c>
      <c r="I132" s="25">
        <f>rev_exp_worksheet!S132/$G132*100</f>
        <v>1.3551517373232109</v>
      </c>
      <c r="J132" s="25">
        <f>rev_exp_worksheet!T132/$G132*100</f>
        <v>4.5217848888573862</v>
      </c>
      <c r="K132" s="25">
        <f>rev_exp_worksheet!U132/$G132*100</f>
        <v>3.9224331416615827</v>
      </c>
      <c r="L132" s="25">
        <f>rev_exp_worksheet!V132/$G132*100</f>
        <v>1.8331184119427997</v>
      </c>
      <c r="M132" s="25">
        <f>rev_exp_worksheet!W132/$G132*100</f>
        <v>6.1176993045517722</v>
      </c>
      <c r="N132" s="25">
        <f>rev_exp_worksheet!X132/$G132*100</f>
        <v>6.4442641105300069</v>
      </c>
      <c r="O132" s="25">
        <f>rev_exp_worksheet!Y132/$G132*100</f>
        <v>6.7012920439558217</v>
      </c>
      <c r="P132" s="25">
        <f>rev_exp_worksheet!Z132/$G132*100</f>
        <v>0.58455563364326524</v>
      </c>
      <c r="Q132" s="25">
        <f>rev_exp_worksheet!AA132/$G132*100</f>
        <v>6.0682202104001437</v>
      </c>
      <c r="R132" s="25">
        <f>rev_exp_worksheet!AB132/$G132*100</f>
        <v>3.7788155514855726</v>
      </c>
      <c r="S132" s="14">
        <f>rev_exp_worksheet!R132/rev_exp_worksheet!N132</f>
        <v>5855.2255461473333</v>
      </c>
      <c r="T132" s="14">
        <f>G132/rev_exp_worksheet!N132</f>
        <v>10703.688399661303</v>
      </c>
      <c r="U132" s="1">
        <f t="shared" si="1"/>
        <v>128</v>
      </c>
    </row>
    <row r="133" spans="1:21">
      <c r="A133" t="s">
        <v>125</v>
      </c>
      <c r="B133" s="14">
        <f>rev_exp_worksheet!J133</f>
        <v>16961177</v>
      </c>
      <c r="C133" s="25">
        <f>rev_exp_worksheet!K133/$B133*100</f>
        <v>14.458725358505486</v>
      </c>
      <c r="D133" s="25">
        <f>rev_exp_worksheet!L133/$B133*100</f>
        <v>37.031115234514679</v>
      </c>
      <c r="E133" s="25">
        <f>rev_exp_worksheet!M133/$B133*100</f>
        <v>48.153138193180816</v>
      </c>
      <c r="F133" s="24">
        <f>B133/rev_exp_worksheet!N133</f>
        <v>10437.647384615384</v>
      </c>
      <c r="G133" s="14">
        <f>rev_exp_worksheet!Q133</f>
        <v>17831449</v>
      </c>
      <c r="H133" s="25">
        <f>rev_exp_worksheet!R133/$G133*100</f>
        <v>54.838365126692736</v>
      </c>
      <c r="I133" s="25">
        <f>rev_exp_worksheet!S133/$G133*100</f>
        <v>2.4318201510152093</v>
      </c>
      <c r="J133" s="25">
        <f>rev_exp_worksheet!T133/$G133*100</f>
        <v>2.8848734054086127</v>
      </c>
      <c r="K133" s="25">
        <f>rev_exp_worksheet!U133/$G133*100</f>
        <v>5.6519489246218857</v>
      </c>
      <c r="L133" s="25">
        <f>rev_exp_worksheet!V133/$G133*100</f>
        <v>1.5041619444387273</v>
      </c>
      <c r="M133" s="25">
        <f>rev_exp_worksheet!W133/$G133*100</f>
        <v>5.0151213734789586</v>
      </c>
      <c r="N133" s="25">
        <f>rev_exp_worksheet!X133/$G133*100</f>
        <v>4.9490482798116968</v>
      </c>
      <c r="O133" s="25">
        <f>rev_exp_worksheet!Y133/$G133*100</f>
        <v>7.2726133473505161</v>
      </c>
      <c r="P133" s="25">
        <f>rev_exp_worksheet!Z133/$G133*100</f>
        <v>6.2580571550859387</v>
      </c>
      <c r="Q133" s="25">
        <f>rev_exp_worksheet!AA133/$G133*100</f>
        <v>6.8201147310013894</v>
      </c>
      <c r="R133" s="25">
        <f>rev_exp_worksheet!AB133/$G133*100</f>
        <v>0</v>
      </c>
      <c r="S133" s="14">
        <f>rev_exp_worksheet!R133/rev_exp_worksheet!N133</f>
        <v>6017.5231446153839</v>
      </c>
      <c r="T133" s="14">
        <f>G133/rev_exp_worksheet!N133</f>
        <v>10973.199384615385</v>
      </c>
      <c r="U133" s="1">
        <f t="shared" si="1"/>
        <v>116</v>
      </c>
    </row>
    <row r="134" spans="1:21">
      <c r="A134" t="s">
        <v>126</v>
      </c>
      <c r="B134" s="14">
        <f>rev_exp_worksheet!J134</f>
        <v>123761041</v>
      </c>
      <c r="C134" s="25">
        <f>rev_exp_worksheet!K134/$B134*100</f>
        <v>11.239345506151649</v>
      </c>
      <c r="D134" s="25">
        <f>rev_exp_worksheet!L134/$B134*100</f>
        <v>31.906113330123009</v>
      </c>
      <c r="E134" s="25">
        <f>rev_exp_worksheet!M134/$B134*100</f>
        <v>48.368782709253388</v>
      </c>
      <c r="F134" s="24">
        <f>B134/rev_exp_worksheet!N134</f>
        <v>11942.588150149571</v>
      </c>
      <c r="G134" s="14">
        <f>rev_exp_worksheet!Q134</f>
        <v>122723783</v>
      </c>
      <c r="H134" s="25">
        <f>rev_exp_worksheet!R134/$G134*100</f>
        <v>50.196474818576931</v>
      </c>
      <c r="I134" s="25">
        <f>rev_exp_worksheet!S134/$G134*100</f>
        <v>1.2434397495716052</v>
      </c>
      <c r="J134" s="25">
        <f>rev_exp_worksheet!T134/$G134*100</f>
        <v>5.9899642109304931</v>
      </c>
      <c r="K134" s="25">
        <f>rev_exp_worksheet!U134/$G134*100</f>
        <v>2.0253636412104408</v>
      </c>
      <c r="L134" s="25">
        <f>rev_exp_worksheet!V134/$G134*100</f>
        <v>0.9146564199377718</v>
      </c>
      <c r="M134" s="25">
        <f>rev_exp_worksheet!W134/$G134*100</f>
        <v>5.9539029529427072</v>
      </c>
      <c r="N134" s="25">
        <f>rev_exp_worksheet!X134/$G134*100</f>
        <v>4.3219788213340848</v>
      </c>
      <c r="O134" s="25">
        <f>rev_exp_worksheet!Y134/$G134*100</f>
        <v>6.6341075633237283</v>
      </c>
      <c r="P134" s="25">
        <f>rev_exp_worksheet!Z134/$G134*100</f>
        <v>8.5838200978534047</v>
      </c>
      <c r="Q134" s="25">
        <f>rev_exp_worksheet!AA134/$G134*100</f>
        <v>4.966423761562174</v>
      </c>
      <c r="R134" s="25">
        <f>rev_exp_worksheet!AB134/$G134*100</f>
        <v>0</v>
      </c>
      <c r="S134" s="14">
        <f>rev_exp_worksheet!R134/rev_exp_worksheet!N134</f>
        <v>5944.5153748914408</v>
      </c>
      <c r="T134" s="14">
        <f>G134/rev_exp_worksheet!N134</f>
        <v>11842.495705876676</v>
      </c>
      <c r="U134" s="1">
        <f t="shared" si="1"/>
        <v>89</v>
      </c>
    </row>
    <row r="135" spans="1:21">
      <c r="A135" t="s">
        <v>127</v>
      </c>
      <c r="B135" s="14">
        <f>rev_exp_worksheet!J135</f>
        <v>49097762</v>
      </c>
      <c r="C135" s="25">
        <f>rev_exp_worksheet!K135/$B135*100</f>
        <v>9.7242049444127421</v>
      </c>
      <c r="D135" s="25">
        <f>rev_exp_worksheet!L135/$B135*100</f>
        <v>38.207822996086868</v>
      </c>
      <c r="E135" s="25">
        <f>rev_exp_worksheet!M135/$B135*100</f>
        <v>45.77925975526135</v>
      </c>
      <c r="F135" s="24">
        <f>B135/rev_exp_worksheet!N135</f>
        <v>12084.115678070391</v>
      </c>
      <c r="G135" s="14">
        <f>rev_exp_worksheet!Q135</f>
        <v>42803431</v>
      </c>
      <c r="H135" s="25">
        <f>rev_exp_worksheet!R135/$G135*100</f>
        <v>53.163938470259545</v>
      </c>
      <c r="I135" s="25">
        <f>rev_exp_worksheet!S135/$G135*100</f>
        <v>1.3885881718220205</v>
      </c>
      <c r="J135" s="25">
        <f>rev_exp_worksheet!T135/$G135*100</f>
        <v>2.1101990866106037</v>
      </c>
      <c r="K135" s="25">
        <f>rev_exp_worksheet!U135/$G135*100</f>
        <v>3.1762098930807676</v>
      </c>
      <c r="L135" s="25">
        <f>rev_exp_worksheet!V135/$G135*100</f>
        <v>1.1777706090897244</v>
      </c>
      <c r="M135" s="25">
        <f>rev_exp_worksheet!W135/$G135*100</f>
        <v>4.3939358272471196</v>
      </c>
      <c r="N135" s="25">
        <f>rev_exp_worksheet!X135/$G135*100</f>
        <v>5.9030513231521091</v>
      </c>
      <c r="O135" s="25">
        <f>rev_exp_worksheet!Y135/$G135*100</f>
        <v>5.9969127007598999</v>
      </c>
      <c r="P135" s="25">
        <f>rev_exp_worksheet!Z135/$G135*100</f>
        <v>0</v>
      </c>
      <c r="Q135" s="25">
        <f>rev_exp_worksheet!AA135/$G135*100</f>
        <v>5.0513323336159663</v>
      </c>
      <c r="R135" s="25">
        <f>rev_exp_worksheet!AB135/$G135*100</f>
        <v>7.794839997756255</v>
      </c>
      <c r="S135" s="14">
        <f>rev_exp_worksheet!R135/rev_exp_worksheet!N135</f>
        <v>5600.7850652227417</v>
      </c>
      <c r="T135" s="14">
        <f>G135/rev_exp_worksheet!N135</f>
        <v>10534.932562146198</v>
      </c>
      <c r="U135" s="1">
        <f t="shared" si="1"/>
        <v>138</v>
      </c>
    </row>
    <row r="136" spans="1:21">
      <c r="A136" t="s">
        <v>128</v>
      </c>
      <c r="B136" s="14">
        <f>rev_exp_worksheet!J136</f>
        <v>7189331</v>
      </c>
      <c r="C136" s="25">
        <f>rev_exp_worksheet!K136/$B136*100</f>
        <v>15.054669203574017</v>
      </c>
      <c r="D136" s="25">
        <f>rev_exp_worksheet!L136/$B136*100</f>
        <v>38.834406149890718</v>
      </c>
      <c r="E136" s="25">
        <f>rev_exp_worksheet!M136/$B136*100</f>
        <v>45.520396821345408</v>
      </c>
      <c r="F136" s="24">
        <f>B136/rev_exp_worksheet!N136</f>
        <v>13879.017374517374</v>
      </c>
      <c r="G136" s="14">
        <f>rev_exp_worksheet!Q136</f>
        <v>6641743</v>
      </c>
      <c r="H136" s="25">
        <f>rev_exp_worksheet!R136/$G136*100</f>
        <v>52.12473939446317</v>
      </c>
      <c r="I136" s="25">
        <f>rev_exp_worksheet!S136/$G136*100</f>
        <v>1.6890286179395981</v>
      </c>
      <c r="J136" s="25">
        <f>rev_exp_worksheet!T136/$G136*100</f>
        <v>2.993028185522987</v>
      </c>
      <c r="K136" s="25">
        <f>rev_exp_worksheet!U136/$G136*100</f>
        <v>3.7281087208583648</v>
      </c>
      <c r="L136" s="25">
        <f>rev_exp_worksheet!V136/$G136*100</f>
        <v>6.3626200230873131</v>
      </c>
      <c r="M136" s="25">
        <f>rev_exp_worksheet!W136/$G136*100</f>
        <v>6.6802432734901069</v>
      </c>
      <c r="N136" s="25">
        <f>rev_exp_worksheet!X136/$G136*100</f>
        <v>6.3385472759183852</v>
      </c>
      <c r="O136" s="25">
        <f>rev_exp_worksheet!Y136/$G136*100</f>
        <v>8.6438430393949304</v>
      </c>
      <c r="P136" s="25">
        <f>rev_exp_worksheet!Z136/$G136*100</f>
        <v>0</v>
      </c>
      <c r="Q136" s="25">
        <f>rev_exp_worksheet!AA136/$G136*100</f>
        <v>6.8375935353114388</v>
      </c>
      <c r="R136" s="25">
        <f>rev_exp_worksheet!AB136/$G136*100</f>
        <v>0</v>
      </c>
      <c r="S136" s="14">
        <f>rev_exp_worksheet!R136/rev_exp_worksheet!N136</f>
        <v>6683.3807528957532</v>
      </c>
      <c r="T136" s="14">
        <f>G136/rev_exp_worksheet!N136</f>
        <v>12821.897683397683</v>
      </c>
      <c r="U136" s="1">
        <f t="shared" si="1"/>
        <v>59</v>
      </c>
    </row>
    <row r="137" spans="1:21">
      <c r="A137" t="s">
        <v>129</v>
      </c>
      <c r="B137" s="14">
        <f>rev_exp_worksheet!J137</f>
        <v>52122695</v>
      </c>
      <c r="C137" s="25">
        <f>rev_exp_worksheet!K137/$B137*100</f>
        <v>16.87001218950785</v>
      </c>
      <c r="D137" s="25">
        <f>rev_exp_worksheet!L137/$B137*100</f>
        <v>35.078896054779982</v>
      </c>
      <c r="E137" s="25">
        <f>rev_exp_worksheet!M137/$B137*100</f>
        <v>45.955996711221474</v>
      </c>
      <c r="F137" s="24">
        <f>B137/rev_exp_worksheet!N137</f>
        <v>11101.745473908413</v>
      </c>
      <c r="G137" s="14">
        <f>rev_exp_worksheet!Q137</f>
        <v>56295211</v>
      </c>
      <c r="H137" s="25">
        <f>rev_exp_worksheet!R137/$G137*100</f>
        <v>50.518898490317412</v>
      </c>
      <c r="I137" s="25">
        <f>rev_exp_worksheet!S137/$G137*100</f>
        <v>1.1860515985986801</v>
      </c>
      <c r="J137" s="25">
        <f>rev_exp_worksheet!T137/$G137*100</f>
        <v>4.9145369932088894</v>
      </c>
      <c r="K137" s="25">
        <f>rev_exp_worksheet!U137/$G137*100</f>
        <v>3.0223855986613142</v>
      </c>
      <c r="L137" s="25">
        <f>rev_exp_worksheet!V137/$G137*100</f>
        <v>1.2558126125506484</v>
      </c>
      <c r="M137" s="25">
        <f>rev_exp_worksheet!W137/$G137*100</f>
        <v>4.5014790334474455</v>
      </c>
      <c r="N137" s="25">
        <f>rev_exp_worksheet!X137/$G137*100</f>
        <v>5.5502029648667639</v>
      </c>
      <c r="O137" s="25">
        <f>rev_exp_worksheet!Y137/$G137*100</f>
        <v>6.4557716286026521</v>
      </c>
      <c r="P137" s="25">
        <f>rev_exp_worksheet!Z137/$G137*100</f>
        <v>5.4711857994457107</v>
      </c>
      <c r="Q137" s="25">
        <f>rev_exp_worksheet!AA137/$G137*100</f>
        <v>7.3196287691327768</v>
      </c>
      <c r="R137" s="25">
        <f>rev_exp_worksheet!AB137/$G137*100</f>
        <v>5.7043928656737783</v>
      </c>
      <c r="S137" s="14">
        <f>rev_exp_worksheet!R137/rev_exp_worksheet!N137</f>
        <v>6057.4484558040467</v>
      </c>
      <c r="T137" s="14">
        <f>G137/rev_exp_worksheet!N137</f>
        <v>11990.46027689031</v>
      </c>
      <c r="U137" s="1">
        <f t="shared" si="1"/>
        <v>82</v>
      </c>
    </row>
    <row r="138" spans="1:21">
      <c r="A138" t="s">
        <v>130</v>
      </c>
      <c r="B138" s="14">
        <f>rev_exp_worksheet!J138</f>
        <v>9738111</v>
      </c>
      <c r="C138" s="25">
        <f>rev_exp_worksheet!K138/$B138*100</f>
        <v>10.723209049475816</v>
      </c>
      <c r="D138" s="25">
        <f>rev_exp_worksheet!L138/$B138*100</f>
        <v>36.523223035761248</v>
      </c>
      <c r="E138" s="25">
        <f>rev_exp_worksheet!M138/$B138*100</f>
        <v>55.550619622224474</v>
      </c>
      <c r="F138" s="24">
        <f>B138/rev_exp_worksheet!N138</f>
        <v>18691.191938579654</v>
      </c>
      <c r="G138" s="14">
        <f>rev_exp_worksheet!Q138</f>
        <v>11935856</v>
      </c>
      <c r="H138" s="25">
        <f>rev_exp_worksheet!R138/$G138*100</f>
        <v>36.857354931225714</v>
      </c>
      <c r="I138" s="25">
        <f>rev_exp_worksheet!S138/$G138*100</f>
        <v>1.0598005706503162</v>
      </c>
      <c r="J138" s="25">
        <f>rev_exp_worksheet!T138/$G138*100</f>
        <v>2.3080717461738813</v>
      </c>
      <c r="K138" s="25">
        <f>rev_exp_worksheet!U138/$G138*100</f>
        <v>3.1434068071866821</v>
      </c>
      <c r="L138" s="25">
        <f>rev_exp_worksheet!V138/$G138*100</f>
        <v>2.8010593458902315</v>
      </c>
      <c r="M138" s="25">
        <f>rev_exp_worksheet!W138/$G138*100</f>
        <v>3.1315674384811616</v>
      </c>
      <c r="N138" s="25">
        <f>rev_exp_worksheet!X138/$G138*100</f>
        <v>4.1455266383910798</v>
      </c>
      <c r="O138" s="25">
        <f>rev_exp_worksheet!Y138/$G138*100</f>
        <v>4.4466039972332103</v>
      </c>
      <c r="P138" s="25">
        <f>rev_exp_worksheet!Z138/$G138*100</f>
        <v>36.341396544998531</v>
      </c>
      <c r="Q138" s="25">
        <f>rev_exp_worksheet!AA138/$G138*100</f>
        <v>4.0623346159672158</v>
      </c>
      <c r="R138" s="25">
        <f>rev_exp_worksheet!AB138/$G138*100</f>
        <v>3.3881943615941745</v>
      </c>
      <c r="S138" s="14">
        <f>rev_exp_worksheet!R138/rev_exp_worksheet!N138</f>
        <v>8443.8403262955853</v>
      </c>
      <c r="T138" s="14">
        <f>G138/rev_exp_worksheet!N138</f>
        <v>22909.512476007676</v>
      </c>
      <c r="U138" s="1">
        <f t="shared" ref="U138:U167" si="2">_xlfn.RANK.EQ(T138,T$9:T$167)</f>
        <v>1</v>
      </c>
    </row>
    <row r="139" spans="1:21">
      <c r="A139" t="s">
        <v>131</v>
      </c>
      <c r="B139" s="14">
        <f>rev_exp_worksheet!J139</f>
        <v>3688505</v>
      </c>
      <c r="C139" s="25">
        <f>rev_exp_worksheet!K139/$B139*100</f>
        <v>9.5964354121791899</v>
      </c>
      <c r="D139" s="25">
        <f>rev_exp_worksheet!L139/$B139*100</f>
        <v>41.94401254708886</v>
      </c>
      <c r="E139" s="25">
        <f>rev_exp_worksheet!M139/$B139*100</f>
        <v>45.833284759001273</v>
      </c>
      <c r="F139" s="24">
        <f>B139/rev_exp_worksheet!N139</f>
        <v>19830.672043010753</v>
      </c>
      <c r="G139" s="14">
        <f>rev_exp_worksheet!Q139</f>
        <v>3833959</v>
      </c>
      <c r="H139" s="25">
        <f>rev_exp_worksheet!R139/$G139*100</f>
        <v>60.683841950318197</v>
      </c>
      <c r="I139" s="25">
        <f>rev_exp_worksheet!S139/$G139*100</f>
        <v>1.187416975507563</v>
      </c>
      <c r="J139" s="25">
        <f>rev_exp_worksheet!T139/$G139*100</f>
        <v>2.9938684790317263</v>
      </c>
      <c r="K139" s="25">
        <f>rev_exp_worksheet!U139/$G139*100</f>
        <v>1.6541191494223073</v>
      </c>
      <c r="L139" s="25">
        <f>rev_exp_worksheet!V139/$G139*100</f>
        <v>2.9626573993096956</v>
      </c>
      <c r="M139" s="25">
        <f>rev_exp_worksheet!W139/$G139*100</f>
        <v>4.4416348740296909</v>
      </c>
      <c r="N139" s="25">
        <f>rev_exp_worksheet!X139/$G139*100</f>
        <v>6.5832448912468813</v>
      </c>
      <c r="O139" s="25">
        <f>rev_exp_worksheet!Y139/$G139*100</f>
        <v>5.5059962821720321</v>
      </c>
      <c r="P139" s="25">
        <f>rev_exp_worksheet!Z139/$G139*100</f>
        <v>0.27084614102550386</v>
      </c>
      <c r="Q139" s="25">
        <f>rev_exp_worksheet!AA139/$G139*100</f>
        <v>5.9419459102196965</v>
      </c>
      <c r="R139" s="25">
        <f>rev_exp_worksheet!AB139/$G139*100</f>
        <v>0</v>
      </c>
      <c r="S139" s="14">
        <f>rev_exp_worksheet!R139/rev_exp_worksheet!N139</f>
        <v>12508.567849462366</v>
      </c>
      <c r="T139" s="14">
        <f>G139/rev_exp_worksheet!N139</f>
        <v>20612.682795698925</v>
      </c>
      <c r="U139" s="1">
        <f t="shared" si="2"/>
        <v>3</v>
      </c>
    </row>
    <row r="140" spans="1:21">
      <c r="A140" t="s">
        <v>132</v>
      </c>
      <c r="B140" s="14">
        <f>rev_exp_worksheet!J140</f>
        <v>36449191</v>
      </c>
      <c r="C140" s="25">
        <f>rev_exp_worksheet!K140/$B140*100</f>
        <v>13.639284888380651</v>
      </c>
      <c r="D140" s="25">
        <f>rev_exp_worksheet!L140/$B140*100</f>
        <v>24.488266419959771</v>
      </c>
      <c r="E140" s="25">
        <f>rev_exp_worksheet!M140/$B140*100</f>
        <v>58.148346831621033</v>
      </c>
      <c r="F140" s="24">
        <f>B140/rev_exp_worksheet!N140</f>
        <v>9706.8418109187751</v>
      </c>
      <c r="G140" s="14">
        <f>rev_exp_worksheet!Q140</f>
        <v>37289023</v>
      </c>
      <c r="H140" s="25">
        <f>rev_exp_worksheet!R140/$G140*100</f>
        <v>57.841258431469235</v>
      </c>
      <c r="I140" s="25">
        <f>rev_exp_worksheet!S140/$G140*100</f>
        <v>1.4965983957262705</v>
      </c>
      <c r="J140" s="25">
        <f>rev_exp_worksheet!T140/$G140*100</f>
        <v>3.2944670070867774</v>
      </c>
      <c r="K140" s="25">
        <f>rev_exp_worksheet!U140/$G140*100</f>
        <v>3.2087284239117766</v>
      </c>
      <c r="L140" s="25">
        <f>rev_exp_worksheet!V140/$G140*100</f>
        <v>1.5851830979856996</v>
      </c>
      <c r="M140" s="25">
        <f>rev_exp_worksheet!W140/$G140*100</f>
        <v>5.4771244073624565</v>
      </c>
      <c r="N140" s="25">
        <f>rev_exp_worksheet!X140/$G140*100</f>
        <v>5.6554800591047929</v>
      </c>
      <c r="O140" s="25">
        <f>rev_exp_worksheet!Y140/$G140*100</f>
        <v>6.6875339962647979</v>
      </c>
      <c r="P140" s="25">
        <f>rev_exp_worksheet!Z140/$G140*100</f>
        <v>0.21349601999494597</v>
      </c>
      <c r="Q140" s="25">
        <f>rev_exp_worksheet!AA140/$G140*100</f>
        <v>6.5429748320303283</v>
      </c>
      <c r="R140" s="25">
        <f>rev_exp_worksheet!AB140/$G140*100</f>
        <v>2.6348498055312417</v>
      </c>
      <c r="S140" s="14">
        <f>rev_exp_worksheet!R140/rev_exp_worksheet!N140</f>
        <v>5743.925475366178</v>
      </c>
      <c r="T140" s="14">
        <f>G140/rev_exp_worksheet!N140</f>
        <v>9930.4988015978688</v>
      </c>
      <c r="U140" s="1">
        <f t="shared" si="2"/>
        <v>149</v>
      </c>
    </row>
    <row r="141" spans="1:21">
      <c r="A141" t="s">
        <v>133</v>
      </c>
      <c r="B141" s="14">
        <f>rev_exp_worksheet!J141</f>
        <v>16286134</v>
      </c>
      <c r="C141" s="25">
        <f>rev_exp_worksheet!K141/$B141*100</f>
        <v>12.865576324006668</v>
      </c>
      <c r="D141" s="25">
        <f>rev_exp_worksheet!L141/$B141*100</f>
        <v>32.00539796614715</v>
      </c>
      <c r="E141" s="25">
        <f>rev_exp_worksheet!M141/$B141*100</f>
        <v>53.917209572265591</v>
      </c>
      <c r="F141" s="24">
        <f>B141/rev_exp_worksheet!N141</f>
        <v>11071.471108089734</v>
      </c>
      <c r="G141" s="14">
        <f>rev_exp_worksheet!Q141</f>
        <v>15938957</v>
      </c>
      <c r="H141" s="25">
        <f>rev_exp_worksheet!R141/$G141*100</f>
        <v>59.350692896655652</v>
      </c>
      <c r="I141" s="25">
        <f>rev_exp_worksheet!S141/$G141*100</f>
        <v>1.5045658257312571</v>
      </c>
      <c r="J141" s="25">
        <f>rev_exp_worksheet!T141/$G141*100</f>
        <v>2.7980460076528217</v>
      </c>
      <c r="K141" s="25">
        <f>rev_exp_worksheet!U141/$G141*100</f>
        <v>2.0737677502988436</v>
      </c>
      <c r="L141" s="25">
        <f>rev_exp_worksheet!V141/$G141*100</f>
        <v>3.3858830913465665</v>
      </c>
      <c r="M141" s="25">
        <f>rev_exp_worksheet!W141/$G141*100</f>
        <v>5.0050945617081473</v>
      </c>
      <c r="N141" s="25">
        <f>rev_exp_worksheet!X141/$G141*100</f>
        <v>5.1891197146714179</v>
      </c>
      <c r="O141" s="25">
        <f>rev_exp_worksheet!Y141/$G141*100</f>
        <v>8.1305313139372917</v>
      </c>
      <c r="P141" s="25">
        <f>rev_exp_worksheet!Z141/$G141*100</f>
        <v>0</v>
      </c>
      <c r="Q141" s="25">
        <f>rev_exp_worksheet!AA141/$G141*100</f>
        <v>6.7245226271706482</v>
      </c>
      <c r="R141" s="25">
        <f>rev_exp_worksheet!AB141/$G141*100</f>
        <v>0</v>
      </c>
      <c r="S141" s="14">
        <f>rev_exp_worksheet!R141/rev_exp_worksheet!N141</f>
        <v>6430.9187083616589</v>
      </c>
      <c r="T141" s="14">
        <f>G141/rev_exp_worksheet!N141</f>
        <v>10835.456832087015</v>
      </c>
      <c r="U141" s="1">
        <f t="shared" si="2"/>
        <v>123</v>
      </c>
    </row>
    <row r="142" spans="1:21">
      <c r="A142" t="s">
        <v>134</v>
      </c>
      <c r="B142" s="14">
        <f>rev_exp_worksheet!J142</f>
        <v>18766485</v>
      </c>
      <c r="C142" s="25">
        <f>rev_exp_worksheet!K142/$B142*100</f>
        <v>15.451513695825298</v>
      </c>
      <c r="D142" s="25">
        <f>rev_exp_worksheet!L142/$B142*100</f>
        <v>31.688811197195427</v>
      </c>
      <c r="E142" s="25">
        <f>rev_exp_worksheet!M142/$B142*100</f>
        <v>52.43343652260932</v>
      </c>
      <c r="F142" s="24">
        <f>B142/rev_exp_worksheet!N142</f>
        <v>10748.273195876289</v>
      </c>
      <c r="G142" s="14">
        <f>rev_exp_worksheet!Q142</f>
        <v>22499415</v>
      </c>
      <c r="H142" s="25">
        <f>rev_exp_worksheet!R142/$G142*100</f>
        <v>47.129677504948461</v>
      </c>
      <c r="I142" s="25">
        <f>rev_exp_worksheet!S142/$G142*100</f>
        <v>0.85787559365432386</v>
      </c>
      <c r="J142" s="25">
        <f>rev_exp_worksheet!T142/$G142*100</f>
        <v>2.6661371417879089</v>
      </c>
      <c r="K142" s="25">
        <f>rev_exp_worksheet!U142/$G142*100</f>
        <v>1.5095781379204749</v>
      </c>
      <c r="L142" s="25">
        <f>rev_exp_worksheet!V142/$G142*100</f>
        <v>1.1389154784691069</v>
      </c>
      <c r="M142" s="25">
        <f>rev_exp_worksheet!W142/$G142*100</f>
        <v>4.162966503795765</v>
      </c>
      <c r="N142" s="25">
        <f>rev_exp_worksheet!X142/$G142*100</f>
        <v>4.535323029509879</v>
      </c>
      <c r="O142" s="25">
        <f>rev_exp_worksheet!Y142/$G142*100</f>
        <v>4.7063228532830754</v>
      </c>
      <c r="P142" s="25">
        <f>rev_exp_worksheet!Z142/$G142*100</f>
        <v>20.257818747731886</v>
      </c>
      <c r="Q142" s="25">
        <f>rev_exp_worksheet!AA142/$G142*100</f>
        <v>5.9507406748131011</v>
      </c>
      <c r="R142" s="25">
        <f>rev_exp_worksheet!AB142/$G142*100</f>
        <v>5.4317542922782662</v>
      </c>
      <c r="S142" s="14">
        <f>rev_exp_worksheet!R142/rev_exp_worksheet!N142</f>
        <v>6073.2541408934712</v>
      </c>
      <c r="T142" s="14">
        <f>G142/rev_exp_worksheet!N142</f>
        <v>12886.262886597939</v>
      </c>
      <c r="U142" s="1">
        <f t="shared" si="2"/>
        <v>57</v>
      </c>
    </row>
    <row r="143" spans="1:21">
      <c r="A143" t="s">
        <v>135</v>
      </c>
      <c r="B143" s="14">
        <f>rev_exp_worksheet!J143</f>
        <v>19801160</v>
      </c>
      <c r="C143" s="25">
        <f>rev_exp_worksheet!K143/$B143*100</f>
        <v>15.003383640150375</v>
      </c>
      <c r="D143" s="25">
        <f>rev_exp_worksheet!L143/$B143*100</f>
        <v>27.742410040623884</v>
      </c>
      <c r="E143" s="25">
        <f>rev_exp_worksheet!M143/$B143*100</f>
        <v>47.894189027309515</v>
      </c>
      <c r="F143" s="24">
        <f>B143/rev_exp_worksheet!N143</f>
        <v>13451.875</v>
      </c>
      <c r="G143" s="14">
        <f>rev_exp_worksheet!Q143</f>
        <v>21324821</v>
      </c>
      <c r="H143" s="25">
        <f>rev_exp_worksheet!R143/$G143*100</f>
        <v>43.670793766569012</v>
      </c>
      <c r="I143" s="25">
        <f>rev_exp_worksheet!S143/$G143*100</f>
        <v>1.335324924884481</v>
      </c>
      <c r="J143" s="25">
        <f>rev_exp_worksheet!T143/$G143*100</f>
        <v>3.6510723818033455</v>
      </c>
      <c r="K143" s="25">
        <f>rev_exp_worksheet!U143/$G143*100</f>
        <v>2.0976960134858813</v>
      </c>
      <c r="L143" s="25">
        <f>rev_exp_worksheet!V143/$G143*100</f>
        <v>1.2197889961186545</v>
      </c>
      <c r="M143" s="25">
        <f>rev_exp_worksheet!W143/$G143*100</f>
        <v>5.1005438216808479</v>
      </c>
      <c r="N143" s="25">
        <f>rev_exp_worksheet!X143/$G143*100</f>
        <v>4.3342457130120815</v>
      </c>
      <c r="O143" s="25">
        <f>rev_exp_worksheet!Y143/$G143*100</f>
        <v>7.7708551926414762</v>
      </c>
      <c r="P143" s="25">
        <f>rev_exp_worksheet!Z143/$G143*100</f>
        <v>11.395966090407043</v>
      </c>
      <c r="Q143" s="25">
        <f>rev_exp_worksheet!AA143/$G143*100</f>
        <v>4.4249621602919902</v>
      </c>
      <c r="R143" s="25">
        <f>rev_exp_worksheet!AB143/$G143*100</f>
        <v>4.2584648190012944</v>
      </c>
      <c r="S143" s="14">
        <f>rev_exp_worksheet!R143/rev_exp_worksheet!N143</f>
        <v>6326.5751358695652</v>
      </c>
      <c r="T143" s="14">
        <f>G143/rev_exp_worksheet!N143</f>
        <v>14486.970788043478</v>
      </c>
      <c r="U143" s="1">
        <f t="shared" si="2"/>
        <v>28</v>
      </c>
    </row>
    <row r="144" spans="1:21">
      <c r="A144" t="s">
        <v>136</v>
      </c>
      <c r="B144" s="14">
        <f>rev_exp_worksheet!J144</f>
        <v>59947281</v>
      </c>
      <c r="C144" s="25">
        <f>rev_exp_worksheet!K144/$B144*100</f>
        <v>11.631193081134072</v>
      </c>
      <c r="D144" s="25">
        <f>rev_exp_worksheet!L144/$B144*100</f>
        <v>33.861378967296282</v>
      </c>
      <c r="E144" s="25">
        <f>rev_exp_worksheet!M144/$B144*100</f>
        <v>51.745666329720606</v>
      </c>
      <c r="F144" s="24">
        <f>B144/rev_exp_worksheet!N144</f>
        <v>10657.294400000001</v>
      </c>
      <c r="G144" s="14">
        <f>rev_exp_worksheet!Q144</f>
        <v>68026828</v>
      </c>
      <c r="H144" s="25">
        <f>rev_exp_worksheet!R144/$G144*100</f>
        <v>51.210705649835674</v>
      </c>
      <c r="I144" s="25">
        <f>rev_exp_worksheet!S144/$G144*100</f>
        <v>1.0360455877789863</v>
      </c>
      <c r="J144" s="25">
        <f>rev_exp_worksheet!T144/$G144*100</f>
        <v>4.4280650863215314</v>
      </c>
      <c r="K144" s="25">
        <f>rev_exp_worksheet!U144/$G144*100</f>
        <v>4.2501636707212045</v>
      </c>
      <c r="L144" s="25">
        <f>rev_exp_worksheet!V144/$G144*100</f>
        <v>1.1860185219866493</v>
      </c>
      <c r="M144" s="25">
        <f>rev_exp_worksheet!W144/$G144*100</f>
        <v>4.1704964547222456</v>
      </c>
      <c r="N144" s="25">
        <f>rev_exp_worksheet!X144/$G144*100</f>
        <v>4.480197592044127</v>
      </c>
      <c r="O144" s="25">
        <f>rev_exp_worksheet!Y144/$G144*100</f>
        <v>6.3694205909468549</v>
      </c>
      <c r="P144" s="25">
        <f>rev_exp_worksheet!Z144/$G144*100</f>
        <v>4.259845983117132</v>
      </c>
      <c r="Q144" s="25">
        <f>rev_exp_worksheet!AA144/$G144*100</f>
        <v>5.6312553776577676</v>
      </c>
      <c r="R144" s="25">
        <f>rev_exp_worksheet!AB144/$G144*100</f>
        <v>9.1511278462079702</v>
      </c>
      <c r="S144" s="14">
        <f>rev_exp_worksheet!R144/rev_exp_worksheet!N144</f>
        <v>6193.2477599999993</v>
      </c>
      <c r="T144" s="14">
        <f>G144/rev_exp_worksheet!N144</f>
        <v>12093.65831111111</v>
      </c>
      <c r="U144" s="1">
        <f t="shared" si="2"/>
        <v>78</v>
      </c>
    </row>
    <row r="145" spans="1:21">
      <c r="A145" t="s">
        <v>137</v>
      </c>
      <c r="B145" s="14">
        <f>rev_exp_worksheet!J145</f>
        <v>81015334</v>
      </c>
      <c r="C145" s="25">
        <f>rev_exp_worksheet!K145/$B145*100</f>
        <v>13.894928829152271</v>
      </c>
      <c r="D145" s="25">
        <f>rev_exp_worksheet!L145/$B145*100</f>
        <v>35.669728893545013</v>
      </c>
      <c r="E145" s="25">
        <f>rev_exp_worksheet!M145/$B145*100</f>
        <v>49.778566610612259</v>
      </c>
      <c r="F145" s="24">
        <f>B145/rev_exp_worksheet!N145</f>
        <v>10328.318969913309</v>
      </c>
      <c r="G145" s="14">
        <f>rev_exp_worksheet!Q145</f>
        <v>84207428</v>
      </c>
      <c r="H145" s="25">
        <f>rev_exp_worksheet!R145/$G145*100</f>
        <v>61.24440935305612</v>
      </c>
      <c r="I145" s="25">
        <f>rev_exp_worksheet!S145/$G145*100</f>
        <v>1.1814734324862648</v>
      </c>
      <c r="J145" s="25">
        <f>rev_exp_worksheet!T145/$G145*100</f>
        <v>4.4044255335764451</v>
      </c>
      <c r="K145" s="25">
        <f>rev_exp_worksheet!U145/$G145*100</f>
        <v>2.7935437833346488</v>
      </c>
      <c r="L145" s="25">
        <f>rev_exp_worksheet!V145/$G145*100</f>
        <v>0.75161159179449111</v>
      </c>
      <c r="M145" s="25">
        <f>rev_exp_worksheet!W145/$G145*100</f>
        <v>5.4438073562821563</v>
      </c>
      <c r="N145" s="25">
        <f>rev_exp_worksheet!X145/$G145*100</f>
        <v>3.106525103699878</v>
      </c>
      <c r="O145" s="25">
        <f>rev_exp_worksheet!Y145/$G145*100</f>
        <v>6.7823145601834556</v>
      </c>
      <c r="P145" s="25">
        <f>rev_exp_worksheet!Z145/$G145*100</f>
        <v>7.1491493363269569</v>
      </c>
      <c r="Q145" s="25">
        <f>rev_exp_worksheet!AA145/$G145*100</f>
        <v>5.7916414808441843</v>
      </c>
      <c r="R145" s="25">
        <f>rev_exp_worksheet!AB145/$G145*100</f>
        <v>0</v>
      </c>
      <c r="S145" s="14">
        <f>rev_exp_worksheet!R145/rev_exp_worksheet!N145</f>
        <v>6574.7503709841912</v>
      </c>
      <c r="T145" s="14">
        <f>G145/rev_exp_worksheet!N145</f>
        <v>10735.266190719021</v>
      </c>
      <c r="U145" s="1">
        <f t="shared" si="2"/>
        <v>126</v>
      </c>
    </row>
    <row r="146" spans="1:21">
      <c r="A146" t="s">
        <v>138</v>
      </c>
      <c r="B146" s="14">
        <f>rev_exp_worksheet!J146</f>
        <v>42820141</v>
      </c>
      <c r="C146" s="25">
        <f>rev_exp_worksheet!K146/$B146*100</f>
        <v>13.184309692020864</v>
      </c>
      <c r="D146" s="25">
        <f>rev_exp_worksheet!L146/$B146*100</f>
        <v>21.041369293949781</v>
      </c>
      <c r="E146" s="25">
        <f>rev_exp_worksheet!M146/$B146*100</f>
        <v>39.907365087844994</v>
      </c>
      <c r="F146" s="24">
        <f>B146/rev_exp_worksheet!N146</f>
        <v>14007.242721622506</v>
      </c>
      <c r="G146" s="14">
        <f>rev_exp_worksheet!Q146</f>
        <v>54870843</v>
      </c>
      <c r="H146" s="25">
        <f>rev_exp_worksheet!R146/$G146*100</f>
        <v>36.09374280981978</v>
      </c>
      <c r="I146" s="25">
        <f>rev_exp_worksheet!S146/$G146*100</f>
        <v>0.6656564944701141</v>
      </c>
      <c r="J146" s="25">
        <f>rev_exp_worksheet!T146/$G146*100</f>
        <v>1.9553008143140795</v>
      </c>
      <c r="K146" s="25">
        <f>rev_exp_worksheet!U146/$G146*100</f>
        <v>1.5969435716524347</v>
      </c>
      <c r="L146" s="25">
        <f>rev_exp_worksheet!V146/$G146*100</f>
        <v>0.50214870947034651</v>
      </c>
      <c r="M146" s="25">
        <f>rev_exp_worksheet!W146/$G146*100</f>
        <v>2.2642292009255263</v>
      </c>
      <c r="N146" s="25">
        <f>rev_exp_worksheet!X146/$G146*100</f>
        <v>2.5161775990939308</v>
      </c>
      <c r="O146" s="25">
        <f>rev_exp_worksheet!Y146/$G146*100</f>
        <v>3.1694532741186423</v>
      </c>
      <c r="P146" s="25">
        <f>rev_exp_worksheet!Z146/$G146*100</f>
        <v>25.064169872513169</v>
      </c>
      <c r="Q146" s="25">
        <f>rev_exp_worksheet!AA146/$G146*100</f>
        <v>3.9579551201719276</v>
      </c>
      <c r="R146" s="25">
        <f>rev_exp_worksheet!AB146/$G146*100</f>
        <v>0.70433581638248199</v>
      </c>
      <c r="S146" s="14">
        <f>rev_exp_worksheet!R146/rev_exp_worksheet!N146</f>
        <v>6478.5544488060186</v>
      </c>
      <c r="T146" s="14">
        <f>G146/rev_exp_worksheet!N146</f>
        <v>17949.245338567223</v>
      </c>
      <c r="U146" s="1">
        <f t="shared" si="2"/>
        <v>7</v>
      </c>
    </row>
    <row r="147" spans="1:21">
      <c r="A147" t="s">
        <v>139</v>
      </c>
      <c r="B147" s="14">
        <f>rev_exp_worksheet!J147</f>
        <v>13719621</v>
      </c>
      <c r="C147" s="25">
        <f>rev_exp_worksheet!K147/$B147*100</f>
        <v>10.459873490674415</v>
      </c>
      <c r="D147" s="25">
        <f>rev_exp_worksheet!L147/$B147*100</f>
        <v>60.623190684349083</v>
      </c>
      <c r="E147" s="25">
        <f>rev_exp_worksheet!M147/$B147*100</f>
        <v>28.209263215069864</v>
      </c>
      <c r="F147" s="24">
        <f>B147/rev_exp_worksheet!N147</f>
        <v>13477.034381139489</v>
      </c>
      <c r="G147" s="14">
        <f>rev_exp_worksheet!Q147</f>
        <v>13587169</v>
      </c>
      <c r="H147" s="25">
        <f>rev_exp_worksheet!R147/$G147*100</f>
        <v>60.12816098776721</v>
      </c>
      <c r="I147" s="25">
        <f>rev_exp_worksheet!S147/$G147*100</f>
        <v>1.99570602235094</v>
      </c>
      <c r="J147" s="25">
        <f>rev_exp_worksheet!T147/$G147*100</f>
        <v>0.97736077324128368</v>
      </c>
      <c r="K147" s="25">
        <f>rev_exp_worksheet!U147/$G147*100</f>
        <v>7.8142983280770251</v>
      </c>
      <c r="L147" s="25">
        <f>rev_exp_worksheet!V147/$G147*100</f>
        <v>3.1594433689608188</v>
      </c>
      <c r="M147" s="25">
        <f>rev_exp_worksheet!W147/$G147*100</f>
        <v>5.2001841590400479</v>
      </c>
      <c r="N147" s="25">
        <f>rev_exp_worksheet!X147/$G147*100</f>
        <v>4.7651178107816277</v>
      </c>
      <c r="O147" s="25">
        <f>rev_exp_worksheet!Y147/$G147*100</f>
        <v>7.7962373177223308</v>
      </c>
      <c r="P147" s="25">
        <f>rev_exp_worksheet!Z147/$G147*100</f>
        <v>0</v>
      </c>
      <c r="Q147" s="25">
        <f>rev_exp_worksheet!AA147/$G147*100</f>
        <v>4.7244760111543469</v>
      </c>
      <c r="R147" s="25">
        <f>rev_exp_worksheet!AB147/$G147*100</f>
        <v>0</v>
      </c>
      <c r="S147" s="14">
        <f>rev_exp_worksheet!R147/rev_exp_worksheet!N147</f>
        <v>8025.2601669941059</v>
      </c>
      <c r="T147" s="14">
        <f>G147/rev_exp_worksheet!N147</f>
        <v>13346.924361493124</v>
      </c>
      <c r="U147" s="1">
        <f t="shared" si="2"/>
        <v>43</v>
      </c>
    </row>
    <row r="148" spans="1:21">
      <c r="A148" t="s">
        <v>140</v>
      </c>
      <c r="B148" s="14">
        <f>rev_exp_worksheet!J148</f>
        <v>11706449</v>
      </c>
      <c r="C148" s="25">
        <f>rev_exp_worksheet!K148/$B148*100</f>
        <v>19.058008111597292</v>
      </c>
      <c r="D148" s="25">
        <f>rev_exp_worksheet!L148/$B148*100</f>
        <v>23.697331274411223</v>
      </c>
      <c r="E148" s="25">
        <f>rev_exp_worksheet!M148/$B148*100</f>
        <v>54.996378491889388</v>
      </c>
      <c r="F148" s="24">
        <f>B148/rev_exp_worksheet!N148</f>
        <v>9706.8399668325037</v>
      </c>
      <c r="G148" s="14">
        <f>rev_exp_worksheet!Q148</f>
        <v>11966774</v>
      </c>
      <c r="H148" s="25">
        <f>rev_exp_worksheet!R148/$G148*100</f>
        <v>60.408023749759124</v>
      </c>
      <c r="I148" s="25">
        <f>rev_exp_worksheet!S148/$G148*100</f>
        <v>1.0722567335189919</v>
      </c>
      <c r="J148" s="25">
        <f>rev_exp_worksheet!T148/$G148*100</f>
        <v>2.5691851454702834</v>
      </c>
      <c r="K148" s="25">
        <f>rev_exp_worksheet!U148/$G148*100</f>
        <v>1.3370203197620345</v>
      </c>
      <c r="L148" s="25">
        <f>rev_exp_worksheet!V148/$G148*100</f>
        <v>5.0433872988660102</v>
      </c>
      <c r="M148" s="25">
        <f>rev_exp_worksheet!W148/$G148*100</f>
        <v>4.8366675095560421</v>
      </c>
      <c r="N148" s="25">
        <f>rev_exp_worksheet!X148/$G148*100</f>
        <v>4.1804932557429435</v>
      </c>
      <c r="O148" s="25">
        <f>rev_exp_worksheet!Y148/$G148*100</f>
        <v>6.1948575280188294</v>
      </c>
      <c r="P148" s="25">
        <f>rev_exp_worksheet!Z148/$G148*100</f>
        <v>-8.1605117636549332E-2</v>
      </c>
      <c r="Q148" s="25">
        <f>rev_exp_worksheet!AA148/$G148*100</f>
        <v>7.2173210591258767</v>
      </c>
      <c r="R148" s="25">
        <f>rev_exp_worksheet!AB148/$G148*100</f>
        <v>4.0047342750853323</v>
      </c>
      <c r="S148" s="14">
        <f>rev_exp_worksheet!R148/rev_exp_worksheet!N148</f>
        <v>5994.1058706467657</v>
      </c>
      <c r="T148" s="14">
        <f>G148/rev_exp_worksheet!N148</f>
        <v>9922.6981757877275</v>
      </c>
      <c r="U148" s="1">
        <f t="shared" si="2"/>
        <v>150</v>
      </c>
    </row>
    <row r="149" spans="1:21">
      <c r="A149" t="s">
        <v>141</v>
      </c>
      <c r="B149" s="14">
        <f>rev_exp_worksheet!J149</f>
        <v>131475786</v>
      </c>
      <c r="C149" s="25">
        <f>rev_exp_worksheet!K149/$B149*100</f>
        <v>9.9607824363947906</v>
      </c>
      <c r="D149" s="25">
        <f>rev_exp_worksheet!L149/$B149*100</f>
        <v>46.135733312900676</v>
      </c>
      <c r="E149" s="25">
        <f>rev_exp_worksheet!M149/$B149*100</f>
        <v>43.096427657028805</v>
      </c>
      <c r="F149" s="24">
        <f>B149/rev_exp_worksheet!N149</f>
        <v>10439.557408289662</v>
      </c>
      <c r="G149" s="14">
        <f>rev_exp_worksheet!Q149</f>
        <v>133888081</v>
      </c>
      <c r="H149" s="25">
        <f>rev_exp_worksheet!R149/$G149*100</f>
        <v>49.222594997085665</v>
      </c>
      <c r="I149" s="25">
        <f>rev_exp_worksheet!S149/$G149*100</f>
        <v>1.4127565694215902</v>
      </c>
      <c r="J149" s="25">
        <f>rev_exp_worksheet!T149/$G149*100</f>
        <v>3.9858326298664331</v>
      </c>
      <c r="K149" s="25">
        <f>rev_exp_worksheet!U149/$G149*100</f>
        <v>6.2467170845476527</v>
      </c>
      <c r="L149" s="25">
        <f>rev_exp_worksheet!V149/$G149*100</f>
        <v>0.82571007198168767</v>
      </c>
      <c r="M149" s="25">
        <f>rev_exp_worksheet!W149/$G149*100</f>
        <v>4.9122485219576797</v>
      </c>
      <c r="N149" s="25">
        <f>rev_exp_worksheet!X149/$G149*100</f>
        <v>5.3132072674938104</v>
      </c>
      <c r="O149" s="25">
        <f>rev_exp_worksheet!Y149/$G149*100</f>
        <v>6.4522382466591628</v>
      </c>
      <c r="P149" s="25">
        <f>rev_exp_worksheet!Z149/$G149*100</f>
        <v>14.489970149023195</v>
      </c>
      <c r="Q149" s="25">
        <f>rev_exp_worksheet!AA149/$G149*100</f>
        <v>4.6728482649624352</v>
      </c>
      <c r="R149" s="25">
        <f>rev_exp_worksheet!AB149/$G149*100</f>
        <v>0</v>
      </c>
      <c r="S149" s="14">
        <f>rev_exp_worksheet!R149/rev_exp_worksheet!N149</f>
        <v>5232.9035937748131</v>
      </c>
      <c r="T149" s="14">
        <f>G149/rev_exp_worksheet!N149</f>
        <v>10631.100603461966</v>
      </c>
      <c r="U149" s="1">
        <f t="shared" si="2"/>
        <v>132</v>
      </c>
    </row>
    <row r="150" spans="1:21">
      <c r="A150" t="s">
        <v>142</v>
      </c>
      <c r="B150" s="14">
        <f>rev_exp_worksheet!J150</f>
        <v>17805098</v>
      </c>
      <c r="C150" s="25">
        <f>rev_exp_worksheet!K150/$B150*100</f>
        <v>15.722412760659896</v>
      </c>
      <c r="D150" s="25">
        <f>rev_exp_worksheet!L150/$B150*100</f>
        <v>28.926552384041919</v>
      </c>
      <c r="E150" s="25">
        <f>rev_exp_worksheet!M150/$B150*100</f>
        <v>49.231068540032744</v>
      </c>
      <c r="F150" s="24">
        <f>B150/rev_exp_worksheet!N150</f>
        <v>12321.867128027681</v>
      </c>
      <c r="G150" s="14">
        <f>rev_exp_worksheet!Q150</f>
        <v>18871269</v>
      </c>
      <c r="H150" s="25">
        <f>rev_exp_worksheet!R150/$G150*100</f>
        <v>55.258684299397146</v>
      </c>
      <c r="I150" s="25">
        <f>rev_exp_worksheet!S150/$G150*100</f>
        <v>1.2928265184498191</v>
      </c>
      <c r="J150" s="25">
        <f>rev_exp_worksheet!T150/$G150*100</f>
        <v>4.3011240526537993</v>
      </c>
      <c r="K150" s="25">
        <f>rev_exp_worksheet!U150/$G150*100</f>
        <v>3.721316144664145</v>
      </c>
      <c r="L150" s="25">
        <f>rev_exp_worksheet!V150/$G150*100</f>
        <v>2.043532525555118</v>
      </c>
      <c r="M150" s="25">
        <f>rev_exp_worksheet!W150/$G150*100</f>
        <v>5.6626511974366949</v>
      </c>
      <c r="N150" s="25">
        <f>rev_exp_worksheet!X150/$G150*100</f>
        <v>4.7406577162351935</v>
      </c>
      <c r="O150" s="25">
        <f>rev_exp_worksheet!Y150/$G150*100</f>
        <v>7.5778485273035949</v>
      </c>
      <c r="P150" s="25">
        <f>rev_exp_worksheet!Z150/$G150*100</f>
        <v>0</v>
      </c>
      <c r="Q150" s="25">
        <f>rev_exp_worksheet!AA150/$G150*100</f>
        <v>5.4253904175707532</v>
      </c>
      <c r="R150" s="25">
        <f>rev_exp_worksheet!AB150/$G150*100</f>
        <v>0</v>
      </c>
      <c r="S150" s="14">
        <f>rev_exp_worksheet!R150/rev_exp_worksheet!N150</f>
        <v>7216.6193494809695</v>
      </c>
      <c r="T150" s="14">
        <f>G150/rev_exp_worksheet!N150</f>
        <v>13059.701730103807</v>
      </c>
      <c r="U150" s="1">
        <f t="shared" si="2"/>
        <v>53</v>
      </c>
    </row>
    <row r="151" spans="1:21">
      <c r="A151" t="s">
        <v>143</v>
      </c>
      <c r="B151" s="14">
        <f>rev_exp_worksheet!J151</f>
        <v>15270387</v>
      </c>
      <c r="C151" s="25">
        <f>rev_exp_worksheet!K151/$B151*100</f>
        <v>19.867872372848179</v>
      </c>
      <c r="D151" s="25">
        <f>rev_exp_worksheet!L151/$B151*100</f>
        <v>31.663290524333142</v>
      </c>
      <c r="E151" s="25">
        <f>rev_exp_worksheet!M151/$B151*100</f>
        <v>28.659876138044176</v>
      </c>
      <c r="F151" s="24">
        <f>B151/rev_exp_worksheet!N151</f>
        <v>16967.096666666668</v>
      </c>
      <c r="G151" s="14">
        <f>rev_exp_worksheet!Q151</f>
        <v>13722932</v>
      </c>
      <c r="H151" s="25">
        <f>rev_exp_worksheet!R151/$G151*100</f>
        <v>44.351742251582969</v>
      </c>
      <c r="I151" s="25">
        <f>rev_exp_worksheet!S151/$G151*100</f>
        <v>1.3588357794092398</v>
      </c>
      <c r="J151" s="25">
        <f>rev_exp_worksheet!T151/$G151*100</f>
        <v>6.7410957075353872</v>
      </c>
      <c r="K151" s="25">
        <f>rev_exp_worksheet!U151/$G151*100</f>
        <v>4.6602575163966415</v>
      </c>
      <c r="L151" s="25">
        <f>rev_exp_worksheet!V151/$G151*100</f>
        <v>5.0120814560620142</v>
      </c>
      <c r="M151" s="25">
        <f>rev_exp_worksheet!W151/$G151*100</f>
        <v>4.865990227161368</v>
      </c>
      <c r="N151" s="25">
        <f>rev_exp_worksheet!X151/$G151*100</f>
        <v>5.9250112148045337</v>
      </c>
      <c r="O151" s="25">
        <f>rev_exp_worksheet!Y151/$G151*100</f>
        <v>15.027455502949369</v>
      </c>
      <c r="P151" s="25">
        <f>rev_exp_worksheet!Z151/$G151*100</f>
        <v>0</v>
      </c>
      <c r="Q151" s="25">
        <f>rev_exp_worksheet!AA151/$G151*100</f>
        <v>5.436993348068766</v>
      </c>
      <c r="R151" s="25">
        <f>rev_exp_worksheet!AB151/$G151*100</f>
        <v>1.3157959975317228</v>
      </c>
      <c r="S151" s="14">
        <f>rev_exp_worksheet!R151/rev_exp_worksheet!N151</f>
        <v>6762.6215888888883</v>
      </c>
      <c r="T151" s="14">
        <f>G151/rev_exp_worksheet!N151</f>
        <v>15247.702222222222</v>
      </c>
      <c r="U151" s="1">
        <f t="shared" si="2"/>
        <v>23</v>
      </c>
    </row>
    <row r="152" spans="1:21">
      <c r="A152" t="s">
        <v>144</v>
      </c>
      <c r="B152" s="14">
        <f>rev_exp_worksheet!J152</f>
        <v>38600266</v>
      </c>
      <c r="C152" s="25">
        <f>rev_exp_worksheet!K152/$B152*100</f>
        <v>8.2356401378166666</v>
      </c>
      <c r="D152" s="25">
        <f>rev_exp_worksheet!L152/$B152*100</f>
        <v>53.035445403407323</v>
      </c>
      <c r="E152" s="25">
        <f>rev_exp_worksheet!M152/$B152*100</f>
        <v>32.789333627908164</v>
      </c>
      <c r="F152" s="24">
        <f>B152/rev_exp_worksheet!N152</f>
        <v>14269.968946395564</v>
      </c>
      <c r="G152" s="14">
        <f>rev_exp_worksheet!Q152</f>
        <v>43479352</v>
      </c>
      <c r="H152" s="25">
        <f>rev_exp_worksheet!R152/$G152*100</f>
        <v>49.904004687098372</v>
      </c>
      <c r="I152" s="25">
        <f>rev_exp_worksheet!S152/$G152*100</f>
        <v>0.9253033715865866</v>
      </c>
      <c r="J152" s="25">
        <f>rev_exp_worksheet!T152/$G152*100</f>
        <v>2.4584155946022377</v>
      </c>
      <c r="K152" s="25">
        <f>rev_exp_worksheet!U152/$G152*100</f>
        <v>1.7126053074572039</v>
      </c>
      <c r="L152" s="25">
        <f>rev_exp_worksheet!V152/$G152*100</f>
        <v>1.9919967988483362</v>
      </c>
      <c r="M152" s="25">
        <f>rev_exp_worksheet!W152/$G152*100</f>
        <v>2.9800150885413377</v>
      </c>
      <c r="N152" s="25">
        <f>rev_exp_worksheet!X152/$G152*100</f>
        <v>3.371558504367774</v>
      </c>
      <c r="O152" s="25">
        <f>rev_exp_worksheet!Y152/$G152*100</f>
        <v>7.3542584075310042</v>
      </c>
      <c r="P152" s="25">
        <f>rev_exp_worksheet!Z152/$G152*100</f>
        <v>19.640156619629472</v>
      </c>
      <c r="Q152" s="25">
        <f>rev_exp_worksheet!AA152/$G152*100</f>
        <v>4.1448143477391293</v>
      </c>
      <c r="R152" s="25">
        <f>rev_exp_worksheet!AB152/$G152*100</f>
        <v>0</v>
      </c>
      <c r="S152" s="14">
        <f>rev_exp_worksheet!R152/rev_exp_worksheet!N152</f>
        <v>8021.4188022181143</v>
      </c>
      <c r="T152" s="14">
        <f>G152/rev_exp_worksheet!N152</f>
        <v>16073.697597042514</v>
      </c>
      <c r="U152" s="1">
        <f t="shared" si="2"/>
        <v>14</v>
      </c>
    </row>
    <row r="153" spans="1:21">
      <c r="A153" t="s">
        <v>145</v>
      </c>
      <c r="B153" s="14">
        <f>rev_exp_worksheet!J153</f>
        <v>44527254</v>
      </c>
      <c r="C153" s="25">
        <f>rev_exp_worksheet!K153/$B153*100</f>
        <v>15.218695049104083</v>
      </c>
      <c r="D153" s="25">
        <f>rev_exp_worksheet!L153/$B153*100</f>
        <v>30.73105069537861</v>
      </c>
      <c r="E153" s="25">
        <f>rev_exp_worksheet!M153/$B153*100</f>
        <v>53.120221606299822</v>
      </c>
      <c r="F153" s="24">
        <f>B153/rev_exp_worksheet!N153</f>
        <v>10504.188251946214</v>
      </c>
      <c r="G153" s="14">
        <f>rev_exp_worksheet!Q153</f>
        <v>45208092</v>
      </c>
      <c r="H153" s="25">
        <f>rev_exp_worksheet!R153/$G153*100</f>
        <v>58.923482725172306</v>
      </c>
      <c r="I153" s="25">
        <f>rev_exp_worksheet!S153/$G153*100</f>
        <v>1.2786359132342944</v>
      </c>
      <c r="J153" s="25">
        <f>rev_exp_worksheet!T153/$G153*100</f>
        <v>4.0198713540044997</v>
      </c>
      <c r="K153" s="25">
        <f>rev_exp_worksheet!U153/$G153*100</f>
        <v>3.5641450207630965</v>
      </c>
      <c r="L153" s="25">
        <f>rev_exp_worksheet!V153/$G153*100</f>
        <v>2.0740633999771543</v>
      </c>
      <c r="M153" s="25">
        <f>rev_exp_worksheet!W153/$G153*100</f>
        <v>5.5660474899051255</v>
      </c>
      <c r="N153" s="25">
        <f>rev_exp_worksheet!X153/$G153*100</f>
        <v>5.828837191359459</v>
      </c>
      <c r="O153" s="25">
        <f>rev_exp_worksheet!Y153/$G153*100</f>
        <v>7.9895961767198669</v>
      </c>
      <c r="P153" s="25">
        <f>rev_exp_worksheet!Z153/$G153*100</f>
        <v>2.100738226244983</v>
      </c>
      <c r="Q153" s="25">
        <f>rev_exp_worksheet!AA153/$G153*100</f>
        <v>7.1532776919671814</v>
      </c>
      <c r="R153" s="25">
        <f>rev_exp_worksheet!AB153/$G153*100</f>
        <v>0</v>
      </c>
      <c r="S153" s="14">
        <f>rev_exp_worksheet!R153/rev_exp_worksheet!N153</f>
        <v>6284.0722528898332</v>
      </c>
      <c r="T153" s="14">
        <f>G153/rev_exp_worksheet!N153</f>
        <v>10664.801132342534</v>
      </c>
      <c r="U153" s="1">
        <f t="shared" si="2"/>
        <v>131</v>
      </c>
    </row>
    <row r="154" spans="1:21">
      <c r="A154" t="s">
        <v>146</v>
      </c>
      <c r="B154" s="14">
        <f>rev_exp_worksheet!J154</f>
        <v>104152190</v>
      </c>
      <c r="C154" s="25">
        <f>rev_exp_worksheet!K154/$B154*100</f>
        <v>9.3829232011348012</v>
      </c>
      <c r="D154" s="25">
        <f>rev_exp_worksheet!L154/$B154*100</f>
        <v>30.032300809037238</v>
      </c>
      <c r="E154" s="25">
        <f>rev_exp_worksheet!M154/$B154*100</f>
        <v>49.925324661920214</v>
      </c>
      <c r="F154" s="24">
        <f>B154/rev_exp_worksheet!N154</f>
        <v>11527.635860542336</v>
      </c>
      <c r="G154" s="14">
        <f>rev_exp_worksheet!Q154</f>
        <v>112141767</v>
      </c>
      <c r="H154" s="25">
        <f>rev_exp_worksheet!R154/$G154*100</f>
        <v>52.686284147814433</v>
      </c>
      <c r="I154" s="25">
        <f>rev_exp_worksheet!S154/$G154*100</f>
        <v>0.90098270878859965</v>
      </c>
      <c r="J154" s="25">
        <f>rev_exp_worksheet!T154/$G154*100</f>
        <v>2.4921605702895695</v>
      </c>
      <c r="K154" s="25">
        <f>rev_exp_worksheet!U154/$G154*100</f>
        <v>2.9069563706803372</v>
      </c>
      <c r="L154" s="25">
        <f>rev_exp_worksheet!V154/$G154*100</f>
        <v>0.50369047600257633</v>
      </c>
      <c r="M154" s="25">
        <f>rev_exp_worksheet!W154/$G154*100</f>
        <v>5.0684432500515175</v>
      </c>
      <c r="N154" s="25">
        <f>rev_exp_worksheet!X154/$G154*100</f>
        <v>5.0322234087857733</v>
      </c>
      <c r="O154" s="25">
        <f>rev_exp_worksheet!Y154/$G154*100</f>
        <v>6.0027517579600831</v>
      </c>
      <c r="P154" s="25">
        <f>rev_exp_worksheet!Z154/$G154*100</f>
        <v>4.9033239506561372</v>
      </c>
      <c r="Q154" s="25">
        <f>rev_exp_worksheet!AA154/$G154*100</f>
        <v>5.2306049538170738</v>
      </c>
      <c r="R154" s="25">
        <f>rev_exp_worksheet!AB154/$G154*100</f>
        <v>3.6696184749790861</v>
      </c>
      <c r="S154" s="14">
        <f>rev_exp_worksheet!R154/rev_exp_worksheet!N154</f>
        <v>6539.3835096845596</v>
      </c>
      <c r="T154" s="14">
        <f>G154/rev_exp_worksheet!N154</f>
        <v>12411.927725511898</v>
      </c>
      <c r="U154" s="1">
        <f t="shared" si="2"/>
        <v>67</v>
      </c>
    </row>
    <row r="155" spans="1:21">
      <c r="A155" t="s">
        <v>147</v>
      </c>
      <c r="B155" s="14">
        <f>rev_exp_worksheet!J155</f>
        <v>140738479</v>
      </c>
      <c r="C155" s="25">
        <f>rev_exp_worksheet!K155/$B155*100</f>
        <v>8.2269909993840411</v>
      </c>
      <c r="D155" s="25">
        <f>rev_exp_worksheet!L155/$B155*100</f>
        <v>42.759535578041877</v>
      </c>
      <c r="E155" s="25">
        <f>rev_exp_worksheet!M155/$B155*100</f>
        <v>46.199059036299516</v>
      </c>
      <c r="F155" s="24">
        <f>B155/rev_exp_worksheet!N155</f>
        <v>10234.78139771653</v>
      </c>
      <c r="G155" s="14">
        <f>rev_exp_worksheet!Q155</f>
        <v>137389282</v>
      </c>
      <c r="H155" s="25">
        <f>rev_exp_worksheet!R155/$G155*100</f>
        <v>56.274346815496138</v>
      </c>
      <c r="I155" s="25">
        <f>rev_exp_worksheet!S155/$G155*100</f>
        <v>1.1080930315947062</v>
      </c>
      <c r="J155" s="25">
        <f>rev_exp_worksheet!T155/$G155*100</f>
        <v>3.6992788855247087</v>
      </c>
      <c r="K155" s="25">
        <f>rev_exp_worksheet!U155/$G155*100</f>
        <v>2.4618605110695606</v>
      </c>
      <c r="L155" s="25">
        <f>rev_exp_worksheet!V155/$G155*100</f>
        <v>0.98969821386794932</v>
      </c>
      <c r="M155" s="25">
        <f>rev_exp_worksheet!W155/$G155*100</f>
        <v>5.6076465120474248</v>
      </c>
      <c r="N155" s="25">
        <f>rev_exp_worksheet!X155/$G155*100</f>
        <v>4.9057258411176496</v>
      </c>
      <c r="O155" s="25">
        <f>rev_exp_worksheet!Y155/$G155*100</f>
        <v>6.2527403338493324</v>
      </c>
      <c r="P155" s="25">
        <f>rev_exp_worksheet!Z155/$G155*100</f>
        <v>4.3441195434735587</v>
      </c>
      <c r="Q155" s="25">
        <f>rev_exp_worksheet!AA155/$G155*100</f>
        <v>4.1595464120701937</v>
      </c>
      <c r="R155" s="25">
        <f>rev_exp_worksheet!AB155/$G155*100</f>
        <v>4.8278320866397717</v>
      </c>
      <c r="S155" s="14">
        <f>rev_exp_worksheet!R155/rev_exp_worksheet!N155</f>
        <v>5622.4944396771152</v>
      </c>
      <c r="T155" s="14">
        <f>G155/rev_exp_worksheet!N155</f>
        <v>9991.2211475529057</v>
      </c>
      <c r="U155" s="1">
        <f t="shared" si="2"/>
        <v>148</v>
      </c>
    </row>
    <row r="156" spans="1:21">
      <c r="A156" t="s">
        <v>148</v>
      </c>
      <c r="B156" s="14">
        <f>rev_exp_worksheet!J156</f>
        <v>78601801</v>
      </c>
      <c r="C156" s="25">
        <f>rev_exp_worksheet!K156/$B156*100</f>
        <v>10.501427314623491</v>
      </c>
      <c r="D156" s="25">
        <f>rev_exp_worksheet!L156/$B156*100</f>
        <v>29.10157363951495</v>
      </c>
      <c r="E156" s="25">
        <f>rev_exp_worksheet!M156/$B156*100</f>
        <v>45.906058819186597</v>
      </c>
      <c r="F156" s="24">
        <f>B156/rev_exp_worksheet!N156</f>
        <v>12830.852269017303</v>
      </c>
      <c r="G156" s="14">
        <f>rev_exp_worksheet!Q156</f>
        <v>80280621</v>
      </c>
      <c r="H156" s="25">
        <f>rev_exp_worksheet!R156/$G156*100</f>
        <v>50.144922633321428</v>
      </c>
      <c r="I156" s="25">
        <f>rev_exp_worksheet!S156/$G156*100</f>
        <v>1.2037699982415433</v>
      </c>
      <c r="J156" s="25">
        <f>rev_exp_worksheet!T156/$G156*100</f>
        <v>3.657921804067759</v>
      </c>
      <c r="K156" s="25">
        <f>rev_exp_worksheet!U156/$G156*100</f>
        <v>3.5584694841859776</v>
      </c>
      <c r="L156" s="25">
        <f>rev_exp_worksheet!V156/$G156*100</f>
        <v>0.65958475831919638</v>
      </c>
      <c r="M156" s="25">
        <f>rev_exp_worksheet!W156/$G156*100</f>
        <v>4.2956866639085911</v>
      </c>
      <c r="N156" s="25">
        <f>rev_exp_worksheet!X156/$G156*100</f>
        <v>4.0701133714448972</v>
      </c>
      <c r="O156" s="25">
        <f>rev_exp_worksheet!Y156/$G156*100</f>
        <v>5.6129446482482992</v>
      </c>
      <c r="P156" s="25">
        <f>rev_exp_worksheet!Z156/$G156*100</f>
        <v>4.6654583177676221</v>
      </c>
      <c r="Q156" s="25">
        <f>rev_exp_worksheet!AA156/$G156*100</f>
        <v>4.4950432932002355</v>
      </c>
      <c r="R156" s="25">
        <f>rev_exp_worksheet!AB156/$G156*100</f>
        <v>2.5477765175732761</v>
      </c>
      <c r="S156" s="14">
        <f>rev_exp_worksheet!R156/rev_exp_worksheet!N156</f>
        <v>6571.4422608553705</v>
      </c>
      <c r="T156" s="14">
        <f>G156/rev_exp_worksheet!N156</f>
        <v>13104.900587659158</v>
      </c>
      <c r="U156" s="1">
        <f t="shared" si="2"/>
        <v>52</v>
      </c>
    </row>
    <row r="157" spans="1:21">
      <c r="A157" t="s">
        <v>149</v>
      </c>
      <c r="B157" s="14">
        <f>rev_exp_worksheet!J157</f>
        <v>8894474</v>
      </c>
      <c r="C157" s="25">
        <f>rev_exp_worksheet!K157/$B157*100</f>
        <v>14.258021328748613</v>
      </c>
      <c r="D157" s="25">
        <f>rev_exp_worksheet!L157/$B157*100</f>
        <v>47.547196157974042</v>
      </c>
      <c r="E157" s="25">
        <f>rev_exp_worksheet!M157/$B157*100</f>
        <v>38.159322293819734</v>
      </c>
      <c r="F157" s="24">
        <f>B157/rev_exp_worksheet!N157</f>
        <v>13295.177877428998</v>
      </c>
      <c r="G157" s="14">
        <f>rev_exp_worksheet!Q157</f>
        <v>8883374</v>
      </c>
      <c r="H157" s="25">
        <f>rev_exp_worksheet!R157/$G157*100</f>
        <v>47.261056553512212</v>
      </c>
      <c r="I157" s="25">
        <f>rev_exp_worksheet!S157/$G157*100</f>
        <v>0.10589287358609466</v>
      </c>
      <c r="J157" s="25">
        <f>rev_exp_worksheet!T157/$G157*100</f>
        <v>4.3184347523812461</v>
      </c>
      <c r="K157" s="25">
        <f>rev_exp_worksheet!U157/$G157*100</f>
        <v>1.5521712808669317</v>
      </c>
      <c r="L157" s="25">
        <f>rev_exp_worksheet!V157/$G157*100</f>
        <v>5.6301167777018062</v>
      </c>
      <c r="M157" s="25">
        <f>rev_exp_worksheet!W157/$G157*100</f>
        <v>7.0535657960590203</v>
      </c>
      <c r="N157" s="25">
        <f>rev_exp_worksheet!X157/$G157*100</f>
        <v>6.7374666427418228</v>
      </c>
      <c r="O157" s="25">
        <f>rev_exp_worksheet!Y157/$G157*100</f>
        <v>8.4525787161499686</v>
      </c>
      <c r="P157" s="25">
        <f>rev_exp_worksheet!Z157/$G157*100</f>
        <v>1.2324894797854959</v>
      </c>
      <c r="Q157" s="25">
        <f>rev_exp_worksheet!AA157/$G157*100</f>
        <v>5.8765261937637652</v>
      </c>
      <c r="R157" s="25">
        <f>rev_exp_worksheet!AB157/$G157*100</f>
        <v>8.8539106875383169</v>
      </c>
      <c r="S157" s="14">
        <f>rev_exp_worksheet!R157/rev_exp_worksheet!N157</f>
        <v>6275.6000149476831</v>
      </c>
      <c r="T157" s="14">
        <f>G157/rev_exp_worksheet!N157</f>
        <v>13278.585949177877</v>
      </c>
      <c r="U157" s="1">
        <f t="shared" si="2"/>
        <v>45</v>
      </c>
    </row>
    <row r="158" spans="1:21">
      <c r="A158" t="s">
        <v>150</v>
      </c>
      <c r="B158" s="14">
        <f>rev_exp_worksheet!J158</f>
        <v>44700267</v>
      </c>
      <c r="C158" s="25">
        <f>rev_exp_worksheet!K158/$B158*100</f>
        <v>10.660927372089299</v>
      </c>
      <c r="D158" s="25">
        <f>rev_exp_worksheet!L158/$B158*100</f>
        <v>37.405637867890142</v>
      </c>
      <c r="E158" s="25">
        <f>rev_exp_worksheet!M158/$B158*100</f>
        <v>31.355349622408298</v>
      </c>
      <c r="F158" s="24">
        <f>B158/rev_exp_worksheet!N158</f>
        <v>14410.144100580272</v>
      </c>
      <c r="G158" s="14">
        <f>rev_exp_worksheet!Q158</f>
        <v>51198197</v>
      </c>
      <c r="H158" s="25">
        <f>rev_exp_worksheet!R158/$G158*100</f>
        <v>39.089371350323141</v>
      </c>
      <c r="I158" s="25">
        <f>rev_exp_worksheet!S158/$G158*100</f>
        <v>0.70354698232830348</v>
      </c>
      <c r="J158" s="25">
        <f>rev_exp_worksheet!T158/$G158*100</f>
        <v>3.2190144703728532</v>
      </c>
      <c r="K158" s="25">
        <f>rev_exp_worksheet!U158/$G158*100</f>
        <v>2.0128191428303617</v>
      </c>
      <c r="L158" s="25">
        <f>rev_exp_worksheet!V158/$G158*100</f>
        <v>1.4899555154256701</v>
      </c>
      <c r="M158" s="25">
        <f>rev_exp_worksheet!W158/$G158*100</f>
        <v>4.6734797125765972</v>
      </c>
      <c r="N158" s="25">
        <f>rev_exp_worksheet!X158/$G158*100</f>
        <v>3.9026442864775102</v>
      </c>
      <c r="O158" s="25">
        <f>rev_exp_worksheet!Y158/$G158*100</f>
        <v>5.2797111976423698</v>
      </c>
      <c r="P158" s="25">
        <f>rev_exp_worksheet!Z158/$G158*100</f>
        <v>12.782146215031753</v>
      </c>
      <c r="Q158" s="25">
        <f>rev_exp_worksheet!AA158/$G158*100</f>
        <v>3.7542919333663258</v>
      </c>
      <c r="R158" s="25">
        <f>rev_exp_worksheet!AB158/$G158*100</f>
        <v>4.1501756985700098</v>
      </c>
      <c r="S158" s="14">
        <f>rev_exp_worksheet!R158/rev_exp_worksheet!N158</f>
        <v>6451.6612991618313</v>
      </c>
      <c r="T158" s="14">
        <f>G158/rev_exp_worksheet!N158</f>
        <v>16504.899097356545</v>
      </c>
      <c r="U158" s="1">
        <f t="shared" si="2"/>
        <v>11</v>
      </c>
    </row>
    <row r="159" spans="1:21">
      <c r="A159" t="s">
        <v>151</v>
      </c>
      <c r="B159" s="14">
        <f>rev_exp_worksheet!J159</f>
        <v>71534505</v>
      </c>
      <c r="C159" s="25">
        <f>rev_exp_worksheet!K159/$B159*100</f>
        <v>8.463719711207899</v>
      </c>
      <c r="D159" s="25">
        <f>rev_exp_worksheet!L159/$B159*100</f>
        <v>26.77275672767988</v>
      </c>
      <c r="E159" s="25">
        <f>rev_exp_worksheet!M159/$B159*100</f>
        <v>42.063889307684455</v>
      </c>
      <c r="F159" s="24">
        <f>B159/rev_exp_worksheet!N159</f>
        <v>13046.599489330658</v>
      </c>
      <c r="G159" s="14">
        <f>rev_exp_worksheet!Q159</f>
        <v>57377057</v>
      </c>
      <c r="H159" s="25">
        <f>rev_exp_worksheet!R159/$G159*100</f>
        <v>55.428521699884328</v>
      </c>
      <c r="I159" s="25">
        <f>rev_exp_worksheet!S159/$G159*100</f>
        <v>1.8648784304151396</v>
      </c>
      <c r="J159" s="25">
        <f>rev_exp_worksheet!T159/$G159*100</f>
        <v>3.116411129277683</v>
      </c>
      <c r="K159" s="25">
        <f>rev_exp_worksheet!U159/$G159*100</f>
        <v>4.194412393790083</v>
      </c>
      <c r="L159" s="25">
        <f>rev_exp_worksheet!V159/$G159*100</f>
        <v>1.2336138118760605</v>
      </c>
      <c r="M159" s="25">
        <f>rev_exp_worksheet!W159/$G159*100</f>
        <v>5.3671939116710012</v>
      </c>
      <c r="N159" s="25">
        <f>rev_exp_worksheet!X159/$G159*100</f>
        <v>4.7788455061401978</v>
      </c>
      <c r="O159" s="25">
        <f>rev_exp_worksheet!Y159/$G159*100</f>
        <v>6.5533129905913441</v>
      </c>
      <c r="P159" s="25">
        <f>rev_exp_worksheet!Z159/$G159*100</f>
        <v>2.8814790204384306</v>
      </c>
      <c r="Q159" s="25">
        <f>rev_exp_worksheet!AA159/$G159*100</f>
        <v>6.2681969728771563</v>
      </c>
      <c r="R159" s="25">
        <f>rev_exp_worksheet!AB159/$G159*100</f>
        <v>6.6316053819212089</v>
      </c>
      <c r="S159" s="14">
        <f>rev_exp_worksheet!R159/rev_exp_worksheet!N159</f>
        <v>5800.3382254240378</v>
      </c>
      <c r="T159" s="14">
        <f>G159/rev_exp_worksheet!N159</f>
        <v>10464.53711471822</v>
      </c>
      <c r="U159" s="1">
        <f t="shared" si="2"/>
        <v>140</v>
      </c>
    </row>
    <row r="160" spans="1:21">
      <c r="A160" t="s">
        <v>152</v>
      </c>
      <c r="B160" s="14">
        <f>rev_exp_worksheet!J160</f>
        <v>5247224</v>
      </c>
      <c r="C160" s="25">
        <f>rev_exp_worksheet!K160/$B160*100</f>
        <v>9.9364349606572926</v>
      </c>
      <c r="D160" s="25">
        <f>rev_exp_worksheet!L160/$B160*100</f>
        <v>33.810696856089997</v>
      </c>
      <c r="E160" s="25">
        <f>rev_exp_worksheet!M160/$B160*100</f>
        <v>50.447684337470633</v>
      </c>
      <c r="F160" s="24">
        <f>B160/rev_exp_worksheet!N160</f>
        <v>12493.390476190476</v>
      </c>
      <c r="G160" s="14">
        <f>rev_exp_worksheet!Q160</f>
        <v>5395754</v>
      </c>
      <c r="H160" s="25">
        <f>rev_exp_worksheet!R160/$G160*100</f>
        <v>53.500027428974704</v>
      </c>
      <c r="I160" s="25">
        <f>rev_exp_worksheet!S160/$G160*100</f>
        <v>1.8791718451211823</v>
      </c>
      <c r="J160" s="25">
        <f>rev_exp_worksheet!T160/$G160*100</f>
        <v>3.2865840436758234</v>
      </c>
      <c r="K160" s="25">
        <f>rev_exp_worksheet!U160/$G160*100</f>
        <v>1.6465242855771407</v>
      </c>
      <c r="L160" s="25">
        <f>rev_exp_worksheet!V160/$G160*100</f>
        <v>5.9594518208205933</v>
      </c>
      <c r="M160" s="25">
        <f>rev_exp_worksheet!W160/$G160*100</f>
        <v>5.9250857248125097</v>
      </c>
      <c r="N160" s="25">
        <f>rev_exp_worksheet!X160/$G160*100</f>
        <v>3.3027289605864167</v>
      </c>
      <c r="O160" s="25">
        <f>rev_exp_worksheet!Y160/$G160*100</f>
        <v>5.6712887577899211</v>
      </c>
      <c r="P160" s="25">
        <f>rev_exp_worksheet!Z160/$G160*100</f>
        <v>0.3660554206140606</v>
      </c>
      <c r="Q160" s="25">
        <f>rev_exp_worksheet!AA160/$G160*100</f>
        <v>5.5246933051432663</v>
      </c>
      <c r="R160" s="25">
        <f>rev_exp_worksheet!AB160/$G160*100</f>
        <v>5.6883616265678532</v>
      </c>
      <c r="S160" s="14">
        <f>rev_exp_worksheet!R160/rev_exp_worksheet!N160</f>
        <v>6873.1663571428571</v>
      </c>
      <c r="T160" s="14">
        <f>G160/rev_exp_worksheet!N160</f>
        <v>12847.033333333333</v>
      </c>
      <c r="U160" s="1">
        <f t="shared" si="2"/>
        <v>58</v>
      </c>
    </row>
    <row r="161" spans="1:21">
      <c r="A161" t="s">
        <v>153</v>
      </c>
      <c r="B161" s="14">
        <f>rev_exp_worksheet!J161</f>
        <v>12174068</v>
      </c>
      <c r="C161" s="25">
        <f>rev_exp_worksheet!K161/$B161*100</f>
        <v>12.970988826413651</v>
      </c>
      <c r="D161" s="25">
        <f>rev_exp_worksheet!L161/$B161*100</f>
        <v>28.596505293054054</v>
      </c>
      <c r="E161" s="25">
        <f>rev_exp_worksheet!M161/$B161*100</f>
        <v>52.881337610402703</v>
      </c>
      <c r="F161" s="24">
        <f>B161/rev_exp_worksheet!N161</f>
        <v>12149.768463073853</v>
      </c>
      <c r="G161" s="14">
        <f>rev_exp_worksheet!Q161</f>
        <v>11959423</v>
      </c>
      <c r="H161" s="25">
        <f>rev_exp_worksheet!R161/$G161*100</f>
        <v>52.968181408082984</v>
      </c>
      <c r="I161" s="25">
        <f>rev_exp_worksheet!S161/$G161*100</f>
        <v>1.1954726411132042</v>
      </c>
      <c r="J161" s="25">
        <f>rev_exp_worksheet!T161/$G161*100</f>
        <v>2.8123252267270753</v>
      </c>
      <c r="K161" s="25">
        <f>rev_exp_worksheet!U161/$G161*100</f>
        <v>3.2894872938268009</v>
      </c>
      <c r="L161" s="25">
        <f>rev_exp_worksheet!V161/$G161*100</f>
        <v>3.0880437960928377</v>
      </c>
      <c r="M161" s="25">
        <f>rev_exp_worksheet!W161/$G161*100</f>
        <v>5.9323711520196252</v>
      </c>
      <c r="N161" s="25">
        <f>rev_exp_worksheet!X161/$G161*100</f>
        <v>6.1859822167005882</v>
      </c>
      <c r="O161" s="25">
        <f>rev_exp_worksheet!Y161/$G161*100</f>
        <v>7.5486285584179109</v>
      </c>
      <c r="P161" s="25">
        <f>rev_exp_worksheet!Z161/$G161*100</f>
        <v>0</v>
      </c>
      <c r="Q161" s="25">
        <f>rev_exp_worksheet!AA161/$G161*100</f>
        <v>5.9588919967125502</v>
      </c>
      <c r="R161" s="25">
        <f>rev_exp_worksheet!AB161/$G161*100</f>
        <v>2.6909680341601767</v>
      </c>
      <c r="S161" s="14">
        <f>rev_exp_worksheet!R161/rev_exp_worksheet!N161</f>
        <v>6322.0447804391215</v>
      </c>
      <c r="T161" s="14">
        <f>G161/rev_exp_worksheet!N161</f>
        <v>11935.551896207584</v>
      </c>
      <c r="U161" s="1">
        <f t="shared" si="2"/>
        <v>85</v>
      </c>
    </row>
    <row r="162" spans="1:21">
      <c r="A162" t="s">
        <v>154</v>
      </c>
      <c r="B162" s="14">
        <f>rev_exp_worksheet!J162</f>
        <v>48632509</v>
      </c>
      <c r="C162" s="25">
        <f>rev_exp_worksheet!K162/$B162*100</f>
        <v>9.607861276497168</v>
      </c>
      <c r="D162" s="25">
        <f>rev_exp_worksheet!L162/$B162*100</f>
        <v>43.227784114531289</v>
      </c>
      <c r="E162" s="25">
        <f>rev_exp_worksheet!M162/$B162*100</f>
        <v>36.459784544531729</v>
      </c>
      <c r="F162" s="24">
        <f>B162/rev_exp_worksheet!N162</f>
        <v>12711.058285415578</v>
      </c>
      <c r="G162" s="14">
        <f>rev_exp_worksheet!Q162</f>
        <v>51340308</v>
      </c>
      <c r="H162" s="25">
        <f>rev_exp_worksheet!R162/$G162*100</f>
        <v>51.100477776642869</v>
      </c>
      <c r="I162" s="25">
        <f>rev_exp_worksheet!S162/$G162*100</f>
        <v>1.5117157068866824</v>
      </c>
      <c r="J162" s="25">
        <f>rev_exp_worksheet!T162/$G162*100</f>
        <v>3.2422333150007594</v>
      </c>
      <c r="K162" s="25">
        <f>rev_exp_worksheet!U162/$G162*100</f>
        <v>3.2262683542919146</v>
      </c>
      <c r="L162" s="25">
        <f>rev_exp_worksheet!V162/$G162*100</f>
        <v>1.4497160983140185</v>
      </c>
      <c r="M162" s="25">
        <f>rev_exp_worksheet!W162/$G162*100</f>
        <v>5.1624391696286667</v>
      </c>
      <c r="N162" s="25">
        <f>rev_exp_worksheet!X162/$G162*100</f>
        <v>4.4396518813249042</v>
      </c>
      <c r="O162" s="25">
        <f>rev_exp_worksheet!Y162/$G162*100</f>
        <v>4.730482197340927</v>
      </c>
      <c r="P162" s="25">
        <f>rev_exp_worksheet!Z162/$G162*100</f>
        <v>2.8170186668922987</v>
      </c>
      <c r="Q162" s="25">
        <f>rev_exp_worksheet!AA162/$G162*100</f>
        <v>4.3158316463547504</v>
      </c>
      <c r="R162" s="25">
        <f>rev_exp_worksheet!AB162/$G162*100</f>
        <v>6.3786138563874601</v>
      </c>
      <c r="S162" s="14">
        <f>rev_exp_worksheet!R162/rev_exp_worksheet!N162</f>
        <v>6857.0681338212235</v>
      </c>
      <c r="T162" s="14">
        <f>G162/rev_exp_worksheet!N162</f>
        <v>13418.794563512807</v>
      </c>
      <c r="U162" s="1">
        <f t="shared" si="2"/>
        <v>41</v>
      </c>
    </row>
    <row r="163" spans="1:21">
      <c r="A163" t="s">
        <v>155</v>
      </c>
      <c r="B163" s="14">
        <f>rev_exp_worksheet!J163</f>
        <v>156347418</v>
      </c>
      <c r="C163" s="25">
        <f>rev_exp_worksheet!K163/$B163*100</f>
        <v>9.4534826280277944</v>
      </c>
      <c r="D163" s="25">
        <f>rev_exp_worksheet!L163/$B163*100</f>
        <v>34.362717777661025</v>
      </c>
      <c r="E163" s="25">
        <f>rev_exp_worksheet!M163/$B163*100</f>
        <v>48.16702953162936</v>
      </c>
      <c r="F163" s="24">
        <f>B163/rev_exp_worksheet!N163</f>
        <v>11765.175558732786</v>
      </c>
      <c r="G163" s="14">
        <f>rev_exp_worksheet!Q163</f>
        <v>151521494</v>
      </c>
      <c r="H163" s="25">
        <f>rev_exp_worksheet!R163/$G163*100</f>
        <v>48.989530475458487</v>
      </c>
      <c r="I163" s="25">
        <f>rev_exp_worksheet!S163/$G163*100</f>
        <v>1.5368842918087913</v>
      </c>
      <c r="J163" s="25">
        <f>rev_exp_worksheet!T163/$G163*100</f>
        <v>4.4283050693784736</v>
      </c>
      <c r="K163" s="25">
        <f>rev_exp_worksheet!U163/$G163*100</f>
        <v>4.6213998193550019</v>
      </c>
      <c r="L163" s="25">
        <f>rev_exp_worksheet!V163/$G163*100</f>
        <v>0.44022421003847811</v>
      </c>
      <c r="M163" s="25">
        <f>rev_exp_worksheet!W163/$G163*100</f>
        <v>5.3958021625631538</v>
      </c>
      <c r="N163" s="25">
        <f>rev_exp_worksheet!X163/$G163*100</f>
        <v>3.2059147793249712</v>
      </c>
      <c r="O163" s="25">
        <f>rev_exp_worksheet!Y163/$G163*100</f>
        <v>5.6212360406108459</v>
      </c>
      <c r="P163" s="25">
        <f>rev_exp_worksheet!Z163/$G163*100</f>
        <v>2.0183825536989488</v>
      </c>
      <c r="Q163" s="25">
        <f>rev_exp_worksheet!AA163/$G163*100</f>
        <v>7.1033151639859096</v>
      </c>
      <c r="R163" s="25">
        <f>rev_exp_worksheet!AB163/$G163*100</f>
        <v>7.1575907903864779</v>
      </c>
      <c r="S163" s="14">
        <f>rev_exp_worksheet!R163/rev_exp_worksheet!N163</f>
        <v>5585.7979140642638</v>
      </c>
      <c r="T163" s="14">
        <f>G163/rev_exp_worksheet!N163</f>
        <v>11402.023779065392</v>
      </c>
      <c r="U163" s="1">
        <f t="shared" si="2"/>
        <v>99</v>
      </c>
    </row>
    <row r="164" spans="1:21">
      <c r="A164" t="s">
        <v>156</v>
      </c>
      <c r="B164" s="14">
        <f>rev_exp_worksheet!J164</f>
        <v>13009320</v>
      </c>
      <c r="C164" s="25">
        <f>rev_exp_worksheet!K164/$B164*100</f>
        <v>18.860186389450025</v>
      </c>
      <c r="D164" s="25">
        <f>rev_exp_worksheet!L164/$B164*100</f>
        <v>26.282434439309664</v>
      </c>
      <c r="E164" s="25">
        <f>rev_exp_worksheet!M164/$B164*100</f>
        <v>53.833766868675696</v>
      </c>
      <c r="F164" s="24">
        <f>B164/rev_exp_worksheet!N164</f>
        <v>10568.090982940699</v>
      </c>
      <c r="G164" s="14">
        <f>rev_exp_worksheet!Q164</f>
        <v>13346361</v>
      </c>
      <c r="H164" s="25">
        <f>rev_exp_worksheet!R164/$G164*100</f>
        <v>59.51618220127569</v>
      </c>
      <c r="I164" s="25">
        <f>rev_exp_worksheet!S164/$G164*100</f>
        <v>1.3017993444055649</v>
      </c>
      <c r="J164" s="25">
        <f>rev_exp_worksheet!T164/$G164*100</f>
        <v>3.2353419782366144</v>
      </c>
      <c r="K164" s="25">
        <f>rev_exp_worksheet!U164/$G164*100</f>
        <v>3.4835394456960969</v>
      </c>
      <c r="L164" s="25">
        <f>rev_exp_worksheet!V164/$G164*100</f>
        <v>2.8408421591473507</v>
      </c>
      <c r="M164" s="25">
        <f>rev_exp_worksheet!W164/$G164*100</f>
        <v>5.9761665370807817</v>
      </c>
      <c r="N164" s="25">
        <f>rev_exp_worksheet!X164/$G164*100</f>
        <v>5.159484821368161</v>
      </c>
      <c r="O164" s="25">
        <f>rev_exp_worksheet!Y164/$G164*100</f>
        <v>6.4020396271313205</v>
      </c>
      <c r="P164" s="25">
        <f>rev_exp_worksheet!Z164/$G164*100</f>
        <v>2.1682209854806112</v>
      </c>
      <c r="Q164" s="25">
        <f>rev_exp_worksheet!AA164/$G164*100</f>
        <v>5.7468168289468569</v>
      </c>
      <c r="R164" s="25">
        <f>rev_exp_worksheet!AB164/$G164*100</f>
        <v>0</v>
      </c>
      <c r="S164" s="14">
        <f>rev_exp_worksheet!R164/rev_exp_worksheet!N164</f>
        <v>6452.6763038180343</v>
      </c>
      <c r="T164" s="14">
        <f>G164/rev_exp_worksheet!N164</f>
        <v>10841.885458976441</v>
      </c>
      <c r="U164" s="1">
        <f t="shared" si="2"/>
        <v>122</v>
      </c>
    </row>
    <row r="165" spans="1:21">
      <c r="A165" t="s">
        <v>157</v>
      </c>
      <c r="B165" s="14">
        <f>rev_exp_worksheet!J165</f>
        <v>21639697</v>
      </c>
      <c r="C165" s="25">
        <f>rev_exp_worksheet!K165/$B165*100</f>
        <v>14.013967016266449</v>
      </c>
      <c r="D165" s="25">
        <f>rev_exp_worksheet!L165/$B165*100</f>
        <v>35.852512167799759</v>
      </c>
      <c r="E165" s="25">
        <f>rev_exp_worksheet!M165/$B165*100</f>
        <v>41.844777216612599</v>
      </c>
      <c r="F165" s="24">
        <f>B165/rev_exp_worksheet!N165</f>
        <v>13399.19318885449</v>
      </c>
      <c r="G165" s="14">
        <f>rev_exp_worksheet!Q165</f>
        <v>22140168</v>
      </c>
      <c r="H165" s="25">
        <f>rev_exp_worksheet!R165/$G165*100</f>
        <v>51.902595048059254</v>
      </c>
      <c r="I165" s="25">
        <f>rev_exp_worksheet!S165/$G165*100</f>
        <v>1.4330962167947414</v>
      </c>
      <c r="J165" s="25">
        <f>rev_exp_worksheet!T165/$G165*100</f>
        <v>3.123161892899819</v>
      </c>
      <c r="K165" s="25">
        <f>rev_exp_worksheet!U165/$G165*100</f>
        <v>3.320125709976546</v>
      </c>
      <c r="L165" s="25">
        <f>rev_exp_worksheet!V165/$G165*100</f>
        <v>1.7950492968255707</v>
      </c>
      <c r="M165" s="25">
        <f>rev_exp_worksheet!W165/$G165*100</f>
        <v>4.3777816862094268</v>
      </c>
      <c r="N165" s="25">
        <f>rev_exp_worksheet!X165/$G165*100</f>
        <v>5.1737788078211517</v>
      </c>
      <c r="O165" s="25">
        <f>rev_exp_worksheet!Y165/$G165*100</f>
        <v>6.7171410352441772</v>
      </c>
      <c r="P165" s="25">
        <f>rev_exp_worksheet!Z165/$G165*100</f>
        <v>2.0567025507665528</v>
      </c>
      <c r="Q165" s="25">
        <f>rev_exp_worksheet!AA165/$G165*100</f>
        <v>6.0188291254158495</v>
      </c>
      <c r="R165" s="25">
        <f>rev_exp_worksheet!AB165/$G165*100</f>
        <v>4.5954306670121019</v>
      </c>
      <c r="S165" s="14">
        <f>rev_exp_worksheet!R165/rev_exp_worksheet!N165</f>
        <v>7115.3694984520125</v>
      </c>
      <c r="T165" s="14">
        <f>G165/rev_exp_worksheet!N165</f>
        <v>13709.082352941177</v>
      </c>
      <c r="U165" s="1">
        <f t="shared" si="2"/>
        <v>35</v>
      </c>
    </row>
    <row r="166" spans="1:21">
      <c r="A166" t="s">
        <v>158</v>
      </c>
      <c r="B166" s="14">
        <f>rev_exp_worksheet!J166</f>
        <v>23396133</v>
      </c>
      <c r="C166" s="25">
        <f>rev_exp_worksheet!K166/$B166*100</f>
        <v>14.917204479902727</v>
      </c>
      <c r="D166" s="25">
        <f>rev_exp_worksheet!L166/$B166*100</f>
        <v>39.429558722375191</v>
      </c>
      <c r="E166" s="25">
        <f>rev_exp_worksheet!M166/$B166*100</f>
        <v>32.233809749671025</v>
      </c>
      <c r="F166" s="24">
        <f>B166/rev_exp_worksheet!N166</f>
        <v>15026.418111753372</v>
      </c>
      <c r="G166" s="14">
        <f>rev_exp_worksheet!Q166</f>
        <v>23168930</v>
      </c>
      <c r="H166" s="25">
        <f>rev_exp_worksheet!R166/$G166*100</f>
        <v>45.478991735915301</v>
      </c>
      <c r="I166" s="25">
        <f>rev_exp_worksheet!S166/$G166*100</f>
        <v>1.0396030805047969</v>
      </c>
      <c r="J166" s="25">
        <f>rev_exp_worksheet!T166/$G166*100</f>
        <v>7.140236558183739</v>
      </c>
      <c r="K166" s="25">
        <f>rev_exp_worksheet!U166/$G166*100</f>
        <v>3.0114043678322653</v>
      </c>
      <c r="L166" s="25">
        <f>rev_exp_worksheet!V166/$G166*100</f>
        <v>1.9414758471798224</v>
      </c>
      <c r="M166" s="25">
        <f>rev_exp_worksheet!W166/$G166*100</f>
        <v>5.47009007321443</v>
      </c>
      <c r="N166" s="25">
        <f>rev_exp_worksheet!X166/$G166*100</f>
        <v>4.8675464080559605</v>
      </c>
      <c r="O166" s="25">
        <f>rev_exp_worksheet!Y166/$G166*100</f>
        <v>8.7799750355324999</v>
      </c>
      <c r="P166" s="25">
        <f>rev_exp_worksheet!Z166/$G166*100</f>
        <v>0</v>
      </c>
      <c r="Q166" s="25">
        <f>rev_exp_worksheet!AA166/$G166*100</f>
        <v>4.0126532817872897</v>
      </c>
      <c r="R166" s="25">
        <f>rev_exp_worksheet!AB166/$G166*100</f>
        <v>3.8135856942897237</v>
      </c>
      <c r="S166" s="14">
        <f>rev_exp_worksheet!R166/rev_exp_worksheet!N166</f>
        <v>6767.4988824662814</v>
      </c>
      <c r="T166" s="14">
        <f>G166/rev_exp_worksheet!N166</f>
        <v>14880.494540783558</v>
      </c>
      <c r="U166" s="1">
        <f t="shared" si="2"/>
        <v>25</v>
      </c>
    </row>
    <row r="167" spans="1:21">
      <c r="A167" t="s">
        <v>159</v>
      </c>
      <c r="B167" s="14">
        <f>rev_exp_worksheet!J167</f>
        <v>34090670</v>
      </c>
      <c r="C167" s="25">
        <f>rev_exp_worksheet!K167/$B167*100</f>
        <v>13.279460333281804</v>
      </c>
      <c r="D167" s="25">
        <f>rev_exp_worksheet!L167/$B167*100</f>
        <v>30.078238415378756</v>
      </c>
      <c r="E167" s="25">
        <f>rev_exp_worksheet!M167/$B167*100</f>
        <v>50.56286368088395</v>
      </c>
      <c r="F167" s="24">
        <f>B167/rev_exp_worksheet!N167</f>
        <v>10225.155968806239</v>
      </c>
      <c r="G167" s="14">
        <f>rev_exp_worksheet!Q167</f>
        <v>35419313</v>
      </c>
      <c r="H167" s="25">
        <f>rev_exp_worksheet!R167/$G167*100</f>
        <v>51.792658683131435</v>
      </c>
      <c r="I167" s="25">
        <f>rev_exp_worksheet!S167/$G167*100</f>
        <v>1.595665336591932</v>
      </c>
      <c r="J167" s="25">
        <f>rev_exp_worksheet!T167/$G167*100</f>
        <v>6.1475467070747536</v>
      </c>
      <c r="K167" s="25">
        <f>rev_exp_worksheet!U167/$G167*100</f>
        <v>3.2516575067393321</v>
      </c>
      <c r="L167" s="25">
        <f>rev_exp_worksheet!V167/$G167*100</f>
        <v>1.1618016984123887</v>
      </c>
      <c r="M167" s="25">
        <f>rev_exp_worksheet!W167/$G167*100</f>
        <v>5.101539010652183</v>
      </c>
      <c r="N167" s="25">
        <f>rev_exp_worksheet!X167/$G167*100</f>
        <v>5.4913953864661353</v>
      </c>
      <c r="O167" s="25">
        <f>rev_exp_worksheet!Y167/$G167*100</f>
        <v>6.8971049494946435</v>
      </c>
      <c r="P167" s="25">
        <f>rev_exp_worksheet!Z167/$G167*100</f>
        <v>2.1880718013926471E-2</v>
      </c>
      <c r="Q167" s="25">
        <f>rev_exp_worksheet!AA167/$G167*100</f>
        <v>6.2966973978292584</v>
      </c>
      <c r="R167" s="25">
        <f>rev_exp_worksheet!AB167/$G167*100</f>
        <v>4.9718050714309454</v>
      </c>
      <c r="S167" s="14">
        <f>rev_exp_worksheet!R167/rev_exp_worksheet!N167</f>
        <v>5502.280710857829</v>
      </c>
      <c r="T167" s="14">
        <f>G167/rev_exp_worksheet!N167</f>
        <v>10623.669166166766</v>
      </c>
      <c r="U167" s="1">
        <f t="shared" si="2"/>
        <v>133</v>
      </c>
    </row>
    <row r="168" spans="1:21" s="10" customFormat="1">
      <c r="A168" s="10" t="s">
        <v>160</v>
      </c>
      <c r="B168" s="70">
        <f>rev_exp_worksheet!J168</f>
        <v>20533741135</v>
      </c>
      <c r="C168" s="25">
        <f>rev_exp_worksheet!K168/$B168*100</f>
        <v>9.1965138869955858</v>
      </c>
      <c r="D168" s="25">
        <f>rev_exp_worksheet!L168/$B168*100</f>
        <v>41.641997640777213</v>
      </c>
      <c r="E168" s="25">
        <f>rev_exp_worksheet!M168/$B168*100</f>
        <v>41.134704925264948</v>
      </c>
      <c r="F168" s="24">
        <f>B168/rev_exp_worksheet!N168</f>
        <v>11825.358171659325</v>
      </c>
      <c r="G168" s="70">
        <f>rev_exp_worksheet!Q168</f>
        <v>21252441447</v>
      </c>
      <c r="H168" s="25">
        <f>rev_exp_worksheet!R168/$G168*100</f>
        <v>51.047350784073942</v>
      </c>
      <c r="I168" s="25">
        <f>rev_exp_worksheet!S168/$G168*100</f>
        <v>1.1671651960956935</v>
      </c>
      <c r="J168" s="25">
        <f>rev_exp_worksheet!T168/$G168*100</f>
        <v>4.5483766457639225</v>
      </c>
      <c r="K168" s="25">
        <f>rev_exp_worksheet!U168/$G168*100</f>
        <v>2.7975148424367284</v>
      </c>
      <c r="L168" s="25">
        <f>rev_exp_worksheet!V168/$G168*100</f>
        <v>0.9767306435247326</v>
      </c>
      <c r="M168" s="25">
        <f>rev_exp_worksheet!W168/$G168*100</f>
        <v>4.7906478278697682</v>
      </c>
      <c r="N168" s="25">
        <f>rev_exp_worksheet!X168/$G168*100</f>
        <v>4.1947118083971553</v>
      </c>
      <c r="O168" s="25">
        <f>rev_exp_worksheet!Y168/$G168*100</f>
        <v>6.0830616230329255</v>
      </c>
      <c r="P168" s="25">
        <f>rev_exp_worksheet!Z168/$G168*100</f>
        <v>7.9976520307031826</v>
      </c>
      <c r="Q168" s="25">
        <f>rev_exp_worksheet!AA168/$G168*100</f>
        <v>4.5032286602304525</v>
      </c>
      <c r="R168" s="25">
        <f>rev_exp_worksheet!AB168/$G168*100</f>
        <v>3.9635088018506486</v>
      </c>
      <c r="S168" s="14">
        <f>rev_exp_worksheet!R168/rev_exp_worksheet!N168</f>
        <v>6247.8163848006516</v>
      </c>
      <c r="T168" s="14">
        <f>G168/rev_exp_worksheet!N168</f>
        <v>12239.256864138548</v>
      </c>
      <c r="U168" s="54"/>
    </row>
    <row r="169" spans="1:21">
      <c r="A169" t="s">
        <v>379</v>
      </c>
      <c r="B169" s="14">
        <f>rev_exp_worksheet!J169</f>
        <v>856053783</v>
      </c>
      <c r="C169" s="25">
        <f>rev_exp_worksheet!K169/$B169*100</f>
        <v>12.749467401162107</v>
      </c>
      <c r="D169" s="25">
        <f>rev_exp_worksheet!L169/$B169*100</f>
        <v>66.623457932899527</v>
      </c>
      <c r="E169" s="25">
        <f>rev_exp_worksheet!M169/$B169*100</f>
        <v>20.034819587965071</v>
      </c>
      <c r="F169" s="24">
        <f>B169/rev_exp_worksheet!N169</f>
        <v>16882.02616944072</v>
      </c>
      <c r="G169" s="14">
        <f>rev_exp_worksheet!Q169</f>
        <v>867461388</v>
      </c>
      <c r="H169" s="25">
        <f>rev_exp_worksheet!R169/$G169*100</f>
        <v>52.405450427956112</v>
      </c>
      <c r="I169" s="25">
        <f>rev_exp_worksheet!S169/$G169*100</f>
        <v>1.2955697078242749</v>
      </c>
      <c r="J169" s="25">
        <f>rev_exp_worksheet!T169/$G169*100</f>
        <v>9.0127531463106454</v>
      </c>
      <c r="K169" s="25">
        <f>rev_exp_worksheet!U169/$G169*100</f>
        <v>3.6343678872770764</v>
      </c>
      <c r="L169" s="25">
        <f>rev_exp_worksheet!V169/$G169*100</f>
        <v>1.9497935935795221</v>
      </c>
      <c r="M169" s="25">
        <f>rev_exp_worksheet!W169/$G169*100</f>
        <v>5.017569809112933</v>
      </c>
      <c r="N169" s="25">
        <f>rev_exp_worksheet!X169/$G169*100</f>
        <v>3.5660872423753349</v>
      </c>
      <c r="O169" s="25">
        <f>rev_exp_worksheet!Y169/$G169*100</f>
        <v>8.8191715076083597</v>
      </c>
      <c r="P169" s="25">
        <f>rev_exp_worksheet!Z169/$G169*100</f>
        <v>7.961659483107737</v>
      </c>
      <c r="Q169" s="25">
        <f>rev_exp_worksheet!AA169/$G169*100</f>
        <v>3.023878329671545</v>
      </c>
      <c r="R169" s="25">
        <f>rev_exp_worksheet!AB169/$G169*100</f>
        <v>1.8015332112972386</v>
      </c>
      <c r="S169" s="14">
        <f>rev_exp_worksheet!R169/rev_exp_worksheet!N169</f>
        <v>8964.9966015224418</v>
      </c>
      <c r="T169" s="14">
        <f>G169/rev_exp_worksheet!N169</f>
        <v>17106.992742762483</v>
      </c>
      <c r="U169" s="1">
        <f>_xlfn.RANK.EQ(T169,T$169:T$189)</f>
        <v>1</v>
      </c>
    </row>
    <row r="170" spans="1:21">
      <c r="A170" t="s">
        <v>380</v>
      </c>
      <c r="B170" s="14">
        <f>rev_exp_worksheet!J170</f>
        <v>32553077</v>
      </c>
      <c r="C170" s="25">
        <f>rev_exp_worksheet!K170/$B170*100</f>
        <v>3.632974541853601</v>
      </c>
      <c r="D170" s="25">
        <f>rev_exp_worksheet!L170/$B170*100</f>
        <v>25.976610444536476</v>
      </c>
      <c r="E170" s="25">
        <f>rev_exp_worksheet!M170/$B170*100</f>
        <v>40.875122188910126</v>
      </c>
      <c r="F170" s="24">
        <f>B170/rev_exp_worksheet!N170</f>
        <v>15347.985384252712</v>
      </c>
      <c r="G170" s="14">
        <f>rev_exp_worksheet!Q170</f>
        <v>33986447</v>
      </c>
      <c r="H170" s="25">
        <f>rev_exp_worksheet!R170/$G170*100</f>
        <v>41.402065770511406</v>
      </c>
      <c r="I170" s="25">
        <f>rev_exp_worksheet!S170/$G170*100</f>
        <v>0.83118291241211528</v>
      </c>
      <c r="J170" s="25">
        <f>rev_exp_worksheet!T170/$G170*100</f>
        <v>2.2786583134153449</v>
      </c>
      <c r="K170" s="25">
        <f>rev_exp_worksheet!U170/$G170*100</f>
        <v>1.7824891787011452</v>
      </c>
      <c r="L170" s="25">
        <f>rev_exp_worksheet!V170/$G170*100</f>
        <v>2.050593373293772</v>
      </c>
      <c r="M170" s="25">
        <f>rev_exp_worksheet!W170/$G170*100</f>
        <v>3.7765550191227701</v>
      </c>
      <c r="N170" s="25">
        <f>rev_exp_worksheet!X170/$G170*100</f>
        <v>0.29706159046281005</v>
      </c>
      <c r="O170" s="25">
        <f>rev_exp_worksheet!Y170/$G170*100</f>
        <v>4.3013411493116651</v>
      </c>
      <c r="P170" s="25">
        <f>rev_exp_worksheet!Z170/$G170*100</f>
        <v>6.2848000557398667</v>
      </c>
      <c r="Q170" s="25">
        <f>rev_exp_worksheet!AA170/$G170*100</f>
        <v>2.2437855890025808</v>
      </c>
      <c r="R170" s="25">
        <f>rev_exp_worksheet!AB170/$G170*100</f>
        <v>22.701930154687837</v>
      </c>
      <c r="S170" s="14">
        <f>rev_exp_worksheet!R170/rev_exp_worksheet!N170</f>
        <v>6634.1778123526638</v>
      </c>
      <c r="T170" s="14">
        <f>G170/rev_exp_worksheet!N170</f>
        <v>16023.784535596416</v>
      </c>
      <c r="U170" s="1">
        <f t="shared" ref="U170:U189" si="3">_xlfn.RANK.EQ(T170,T$169:T$189)</f>
        <v>2</v>
      </c>
    </row>
    <row r="171" spans="1:21">
      <c r="A171" t="s">
        <v>381</v>
      </c>
      <c r="B171" s="14">
        <f>rev_exp_worksheet!J171</f>
        <v>49552915</v>
      </c>
      <c r="C171" s="25">
        <f>rev_exp_worksheet!K171/$B171*100</f>
        <v>5.5151185354080585</v>
      </c>
      <c r="D171" s="25">
        <f>rev_exp_worksheet!L171/$B171*100</f>
        <v>58.19594467853203</v>
      </c>
      <c r="E171" s="25">
        <f>rev_exp_worksheet!M171/$B171*100</f>
        <v>35.126783156954538</v>
      </c>
      <c r="F171" s="24">
        <f>B171/rev_exp_worksheet!N171</f>
        <v>11860.439205361417</v>
      </c>
      <c r="G171" s="14">
        <f>rev_exp_worksheet!Q171</f>
        <v>57144940</v>
      </c>
      <c r="H171" s="25">
        <f>rev_exp_worksheet!R171/$G171*100</f>
        <v>54.459985118542434</v>
      </c>
      <c r="I171" s="25">
        <f>rev_exp_worksheet!S171/$G171*100</f>
        <v>1.045197212561602</v>
      </c>
      <c r="J171" s="25">
        <f>rev_exp_worksheet!T171/$G171*100</f>
        <v>0.68640632048961814</v>
      </c>
      <c r="K171" s="25">
        <f>rev_exp_worksheet!U171/$G171*100</f>
        <v>3.0065191423772606</v>
      </c>
      <c r="L171" s="25">
        <f>rev_exp_worksheet!V171/$G171*100</f>
        <v>3.7716969516461125</v>
      </c>
      <c r="M171" s="25">
        <f>rev_exp_worksheet!W171/$G171*100</f>
        <v>4.7480232545523711</v>
      </c>
      <c r="N171" s="25">
        <f>rev_exp_worksheet!X171/$G171*100</f>
        <v>2.2314191772709884</v>
      </c>
      <c r="O171" s="25">
        <f>rev_exp_worksheet!Y171/$G171*100</f>
        <v>5.4690180092935616</v>
      </c>
      <c r="P171" s="25">
        <f>rev_exp_worksheet!Z171/$G171*100</f>
        <v>17.08053061215919</v>
      </c>
      <c r="Q171" s="25">
        <f>rev_exp_worksheet!AA171/$G171*100</f>
        <v>3.2877669833934551</v>
      </c>
      <c r="R171" s="25">
        <f>rev_exp_worksheet!AB171/$G171*100</f>
        <v>0</v>
      </c>
      <c r="S171" s="14">
        <f>rev_exp_worksheet!R171/rev_exp_worksheet!N171</f>
        <v>7448.8094351364289</v>
      </c>
      <c r="T171" s="14">
        <f>G171/rev_exp_worksheet!N171</f>
        <v>13677.582575394927</v>
      </c>
      <c r="U171" s="1">
        <f t="shared" si="3"/>
        <v>7</v>
      </c>
    </row>
    <row r="172" spans="1:21">
      <c r="A172" t="s">
        <v>19</v>
      </c>
      <c r="B172" s="14">
        <f>rev_exp_worksheet!J172</f>
        <v>53679541</v>
      </c>
      <c r="C172" s="25">
        <f>rev_exp_worksheet!K172/$B172*100</f>
        <v>7.4988085311683275</v>
      </c>
      <c r="D172" s="25">
        <f>rev_exp_worksheet!L172/$B172*100</f>
        <v>35.215448284105108</v>
      </c>
      <c r="E172" s="25">
        <f>rev_exp_worksheet!M172/$B172*100</f>
        <v>33.250688563078434</v>
      </c>
      <c r="F172" s="24">
        <f>B172/rev_exp_worksheet!N172</f>
        <v>13379.746011964107</v>
      </c>
      <c r="G172" s="14">
        <f>rev_exp_worksheet!Q172</f>
        <v>57930384</v>
      </c>
      <c r="H172" s="25">
        <f>rev_exp_worksheet!R172/$G172*100</f>
        <v>39.223260163440308</v>
      </c>
      <c r="I172" s="25">
        <f>rev_exp_worksheet!S172/$G172*100</f>
        <v>0.60083021372687606</v>
      </c>
      <c r="J172" s="25">
        <f>rev_exp_worksheet!T172/$G172*100</f>
        <v>3.9037535466707762</v>
      </c>
      <c r="K172" s="25">
        <f>rev_exp_worksheet!U172/$G172*100</f>
        <v>3.3390826133657252</v>
      </c>
      <c r="L172" s="25">
        <f>rev_exp_worksheet!V172/$G172*100</f>
        <v>0.63967017722513286</v>
      </c>
      <c r="M172" s="25">
        <f>rev_exp_worksheet!W172/$G172*100</f>
        <v>3.1421195827046478</v>
      </c>
      <c r="N172" s="25">
        <f>rev_exp_worksheet!X172/$G172*100</f>
        <v>1.2717530061599454</v>
      </c>
      <c r="O172" s="25">
        <f>rev_exp_worksheet!Y172/$G172*100</f>
        <v>5.1938657095730631</v>
      </c>
      <c r="P172" s="25">
        <f>rev_exp_worksheet!Z172/$G172*100</f>
        <v>7.5725506842833985</v>
      </c>
      <c r="Q172" s="25">
        <f>rev_exp_worksheet!AA172/$G172*100</f>
        <v>4.7299016005141619</v>
      </c>
      <c r="R172" s="25">
        <f>rev_exp_worksheet!AB172/$G172*100</f>
        <v>0</v>
      </c>
      <c r="S172" s="14">
        <f>rev_exp_worksheet!R172/rev_exp_worksheet!N172</f>
        <v>5663.5556405782654</v>
      </c>
      <c r="T172" s="14">
        <f>G172/rev_exp_worksheet!N172</f>
        <v>14439.278165503489</v>
      </c>
      <c r="U172" s="1">
        <f t="shared" si="3"/>
        <v>5</v>
      </c>
    </row>
    <row r="173" spans="1:21">
      <c r="A173" t="s">
        <v>382</v>
      </c>
      <c r="B173" s="14">
        <f>rev_exp_worksheet!J173</f>
        <v>54250003</v>
      </c>
      <c r="C173" s="25">
        <f>rev_exp_worksheet!K173/$B173*100</f>
        <v>10.457483292673734</v>
      </c>
      <c r="D173" s="25">
        <f>rev_exp_worksheet!L173/$B173*100</f>
        <v>36.829022848164634</v>
      </c>
      <c r="E173" s="25">
        <f>rev_exp_worksheet!M173/$B173*100</f>
        <v>42.47845110718243</v>
      </c>
      <c r="F173" s="24">
        <f>B173/rev_exp_worksheet!N173</f>
        <v>11073.689120228619</v>
      </c>
      <c r="G173" s="14">
        <f>rev_exp_worksheet!Q173</f>
        <v>54986656</v>
      </c>
      <c r="H173" s="25">
        <f>rev_exp_worksheet!R173/$G173*100</f>
        <v>53.761322419752169</v>
      </c>
      <c r="I173" s="25">
        <f>rev_exp_worksheet!S173/$G173*100</f>
        <v>0.9001307880952063</v>
      </c>
      <c r="J173" s="25">
        <f>rev_exp_worksheet!T173/$G173*100</f>
        <v>4.5933168403621414</v>
      </c>
      <c r="K173" s="25">
        <f>rev_exp_worksheet!U173/$G173*100</f>
        <v>1.5218452818807529</v>
      </c>
      <c r="L173" s="25">
        <f>rev_exp_worksheet!V173/$G173*100</f>
        <v>1.460299186042519</v>
      </c>
      <c r="M173" s="25">
        <f>rev_exp_worksheet!W173/$G173*100</f>
        <v>4.766945129378299</v>
      </c>
      <c r="N173" s="25">
        <f>rev_exp_worksheet!X173/$G173*100</f>
        <v>2.804311122320295</v>
      </c>
      <c r="O173" s="25">
        <f>rev_exp_worksheet!Y173/$G173*100</f>
        <v>6.2530140585381293</v>
      </c>
      <c r="P173" s="25">
        <f>rev_exp_worksheet!Z173/$G173*100</f>
        <v>2.5725578402149059</v>
      </c>
      <c r="Q173" s="25">
        <f>rev_exp_worksheet!AA173/$G173*100</f>
        <v>5.2024473537725227</v>
      </c>
      <c r="R173" s="25">
        <f>rev_exp_worksheet!AB173/$G173*100</f>
        <v>3.3198963763135554</v>
      </c>
      <c r="S173" s="14">
        <f>rev_exp_worksheet!R173/rev_exp_worksheet!N173</f>
        <v>6034.2015554194741</v>
      </c>
      <c r="T173" s="14">
        <f>G173/rev_exp_worksheet!N173</f>
        <v>11224.057154521332</v>
      </c>
      <c r="U173" s="1">
        <f t="shared" si="3"/>
        <v>14</v>
      </c>
    </row>
    <row r="174" spans="1:21">
      <c r="A174" t="s">
        <v>383</v>
      </c>
      <c r="B174" s="14">
        <f>rev_exp_worksheet!J174</f>
        <v>53332183</v>
      </c>
      <c r="C174" s="25">
        <f>rev_exp_worksheet!K174/$B174*100</f>
        <v>8.5588489786739093</v>
      </c>
      <c r="D174" s="25">
        <f>rev_exp_worksheet!L174/$B174*100</f>
        <v>43.598747870493135</v>
      </c>
      <c r="E174" s="25">
        <f>rev_exp_worksheet!M174/$B174*100</f>
        <v>38.191920626988022</v>
      </c>
      <c r="F174" s="24">
        <f>B174/rev_exp_worksheet!N174</f>
        <v>12637.958056872038</v>
      </c>
      <c r="G174" s="14">
        <f>rev_exp_worksheet!Q174</f>
        <v>49326038</v>
      </c>
      <c r="H174" s="25">
        <f>rev_exp_worksheet!R174/$G174*100</f>
        <v>54.130287212607662</v>
      </c>
      <c r="I174" s="25">
        <f>rev_exp_worksheet!S174/$G174*100</f>
        <v>0.56270621208214622</v>
      </c>
      <c r="J174" s="25">
        <f>rev_exp_worksheet!T174/$G174*100</f>
        <v>3.4676770714890988</v>
      </c>
      <c r="K174" s="25">
        <f>rev_exp_worksheet!U174/$G174*100</f>
        <v>3.28788002393381</v>
      </c>
      <c r="L174" s="25">
        <f>rev_exp_worksheet!V174/$G174*100</f>
        <v>1.4419417184895329</v>
      </c>
      <c r="M174" s="25">
        <f>rev_exp_worksheet!W174/$G174*100</f>
        <v>4.2961886580065478</v>
      </c>
      <c r="N174" s="25">
        <f>rev_exp_worksheet!X174/$G174*100</f>
        <v>2.5712084153201196</v>
      </c>
      <c r="O174" s="25">
        <f>rev_exp_worksheet!Y174/$G174*100</f>
        <v>6.2660573103398249</v>
      </c>
      <c r="P174" s="25">
        <f>rev_exp_worksheet!Z174/$G174*100</f>
        <v>2.727083837546409</v>
      </c>
      <c r="Q174" s="25">
        <f>rev_exp_worksheet!AA174/$G174*100</f>
        <v>6.2915985467959139</v>
      </c>
      <c r="R174" s="25">
        <f>rev_exp_worksheet!AB174/$G174*100</f>
        <v>0</v>
      </c>
      <c r="S174" s="14">
        <f>rev_exp_worksheet!R174/rev_exp_worksheet!N174</f>
        <v>6327.0914786729854</v>
      </c>
      <c r="T174" s="14">
        <f>G174/rev_exp_worksheet!N174</f>
        <v>11688.634597156399</v>
      </c>
      <c r="U174" s="1">
        <f t="shared" si="3"/>
        <v>12</v>
      </c>
    </row>
    <row r="175" spans="1:21">
      <c r="A175" t="s">
        <v>384</v>
      </c>
      <c r="B175" s="14">
        <f>rev_exp_worksheet!J175</f>
        <v>12421190</v>
      </c>
      <c r="C175" s="25">
        <f>rev_exp_worksheet!K175/$B175*100</f>
        <v>4.5034010428952458</v>
      </c>
      <c r="D175" s="25">
        <f>rev_exp_worksheet!L175/$B175*100</f>
        <v>34.884000647280978</v>
      </c>
      <c r="E175" s="25">
        <f>rev_exp_worksheet!M175/$B175*100</f>
        <v>60.182607302520928</v>
      </c>
      <c r="F175" s="24">
        <f>B175/rev_exp_worksheet!N175</f>
        <v>9099.7728937728934</v>
      </c>
      <c r="G175" s="14">
        <f>rev_exp_worksheet!Q175</f>
        <v>12952317</v>
      </c>
      <c r="H175" s="25">
        <f>rev_exp_worksheet!R175/$G175*100</f>
        <v>61.542910430620246</v>
      </c>
      <c r="I175" s="25">
        <f>rev_exp_worksheet!S175/$G175*100</f>
        <v>1.6713976348787634</v>
      </c>
      <c r="J175" s="25">
        <f>rev_exp_worksheet!T175/$G175*100</f>
        <v>0.64896496897041667</v>
      </c>
      <c r="K175" s="25">
        <f>rev_exp_worksheet!U175/$G175*100</f>
        <v>2.1962513734029208</v>
      </c>
      <c r="L175" s="25">
        <f>rev_exp_worksheet!V175/$G175*100</f>
        <v>4.05651452168751</v>
      </c>
      <c r="M175" s="25">
        <f>rev_exp_worksheet!W175/$G175*100</f>
        <v>5.5882959782408053</v>
      </c>
      <c r="N175" s="25">
        <f>rev_exp_worksheet!X175/$G175*100</f>
        <v>1.370660245576139</v>
      </c>
      <c r="O175" s="25">
        <f>rev_exp_worksheet!Y175/$G175*100</f>
        <v>7.88032280247619</v>
      </c>
      <c r="P175" s="25">
        <f>rev_exp_worksheet!Z175/$G175*100</f>
        <v>2.5323821212837823</v>
      </c>
      <c r="Q175" s="25">
        <f>rev_exp_worksheet!AA175/$G175*100</f>
        <v>5.1894127514019308</v>
      </c>
      <c r="R175" s="25">
        <f>rev_exp_worksheet!AB175/$G175*100</f>
        <v>5.0121302620990518</v>
      </c>
      <c r="S175" s="14">
        <f>rev_exp_worksheet!R175/rev_exp_worksheet!N175</f>
        <v>5839.7310256410256</v>
      </c>
      <c r="T175" s="14">
        <f>G175/rev_exp_worksheet!N175</f>
        <v>9488.876923076923</v>
      </c>
      <c r="U175" s="1">
        <f t="shared" si="3"/>
        <v>21</v>
      </c>
    </row>
    <row r="176" spans="1:21">
      <c r="A176" t="s">
        <v>385</v>
      </c>
      <c r="B176" s="14">
        <f>rev_exp_worksheet!J176</f>
        <v>16649762</v>
      </c>
      <c r="C176" s="25">
        <f>rev_exp_worksheet!K176/$B176*100</f>
        <v>8.0849624156789748</v>
      </c>
      <c r="D176" s="25">
        <f>rev_exp_worksheet!L176/$B176*100</f>
        <v>34.504487211288662</v>
      </c>
      <c r="E176" s="25">
        <f>rev_exp_worksheet!M176/$B176*100</f>
        <v>57.110245780089826</v>
      </c>
      <c r="F176" s="24">
        <f>B176/rev_exp_worksheet!N176</f>
        <v>11011.747354497355</v>
      </c>
      <c r="G176" s="14">
        <f>rev_exp_worksheet!Q176</f>
        <v>15710630</v>
      </c>
      <c r="H176" s="25">
        <f>rev_exp_worksheet!R176/$G176*100</f>
        <v>58.094674306504579</v>
      </c>
      <c r="I176" s="25">
        <f>rev_exp_worksheet!S176/$G176*100</f>
        <v>1.7042042235098147</v>
      </c>
      <c r="J176" s="25">
        <f>rev_exp_worksheet!T176/$G176*100</f>
        <v>1.5457038960245388</v>
      </c>
      <c r="K176" s="25">
        <f>rev_exp_worksheet!U176/$G176*100</f>
        <v>2.1350539730106304</v>
      </c>
      <c r="L176" s="25">
        <f>rev_exp_worksheet!V176/$G176*100</f>
        <v>2.5365569044653205</v>
      </c>
      <c r="M176" s="25">
        <f>rev_exp_worksheet!W176/$G176*100</f>
        <v>5.8723701722973551</v>
      </c>
      <c r="N176" s="25">
        <f>rev_exp_worksheet!X176/$G176*100</f>
        <v>1.8021890274291992</v>
      </c>
      <c r="O176" s="25">
        <f>rev_exp_worksheet!Y176/$G176*100</f>
        <v>8.3172422748164774</v>
      </c>
      <c r="P176" s="25">
        <f>rev_exp_worksheet!Z176/$G176*100</f>
        <v>0</v>
      </c>
      <c r="Q176" s="25">
        <f>rev_exp_worksheet!AA176/$G176*100</f>
        <v>6.0100966033825509</v>
      </c>
      <c r="R176" s="25">
        <f>rev_exp_worksheet!AB176/$G176*100</f>
        <v>9.0426219699655572</v>
      </c>
      <c r="S176" s="14">
        <f>rev_exp_worksheet!R176/rev_exp_worksheet!N176</f>
        <v>6036.401673280423</v>
      </c>
      <c r="T176" s="14">
        <f>G176/rev_exp_worksheet!N176</f>
        <v>10390.628306878307</v>
      </c>
      <c r="U176" s="1">
        <f t="shared" si="3"/>
        <v>19</v>
      </c>
    </row>
    <row r="177" spans="1:21">
      <c r="A177" t="s">
        <v>386</v>
      </c>
      <c r="B177" s="14">
        <f>rev_exp_worksheet!J177</f>
        <v>89458138</v>
      </c>
      <c r="C177" s="25">
        <f>rev_exp_worksheet!K177/$B177*100</f>
        <v>11.874314889048998</v>
      </c>
      <c r="D177" s="25">
        <f>rev_exp_worksheet!L177/$B177*100</f>
        <v>42.073253302008141</v>
      </c>
      <c r="E177" s="25">
        <f>rev_exp_worksheet!M177/$B177*100</f>
        <v>43.632564764538245</v>
      </c>
      <c r="F177" s="24">
        <f>B177/rev_exp_worksheet!N177</f>
        <v>11451.374551971327</v>
      </c>
      <c r="G177" s="14">
        <f>rev_exp_worksheet!Q177</f>
        <v>87239379</v>
      </c>
      <c r="H177" s="25">
        <f>rev_exp_worksheet!R177/$G177*100</f>
        <v>58.615367952126299</v>
      </c>
      <c r="I177" s="25">
        <f>rev_exp_worksheet!S177/$G177*100</f>
        <v>1.4757171070646893</v>
      </c>
      <c r="J177" s="25">
        <f>rev_exp_worksheet!T177/$G177*100</f>
        <v>7.7169548169296345</v>
      </c>
      <c r="K177" s="25">
        <f>rev_exp_worksheet!U177/$G177*100</f>
        <v>2.5802178853198852</v>
      </c>
      <c r="L177" s="25">
        <f>rev_exp_worksheet!V177/$G177*100</f>
        <v>0.75815335641029724</v>
      </c>
      <c r="M177" s="25">
        <f>rev_exp_worksheet!W177/$G177*100</f>
        <v>4.2854222861902773</v>
      </c>
      <c r="N177" s="25">
        <f>rev_exp_worksheet!X177/$G177*100</f>
        <v>3.1837970442224264</v>
      </c>
      <c r="O177" s="25">
        <f>rev_exp_worksheet!Y177/$G177*100</f>
        <v>5.8213516054487275</v>
      </c>
      <c r="P177" s="25">
        <f>rev_exp_worksheet!Z177/$G177*100</f>
        <v>5.7746361651657336</v>
      </c>
      <c r="Q177" s="25">
        <f>rev_exp_worksheet!AA177/$G177*100</f>
        <v>5.4149306931678183</v>
      </c>
      <c r="R177" s="25">
        <f>rev_exp_worksheet!AB177/$G177*100</f>
        <v>0.72230854600650019</v>
      </c>
      <c r="S177" s="14">
        <f>rev_exp_worksheet!R177/rev_exp_worksheet!N177</f>
        <v>6545.7863543266767</v>
      </c>
      <c r="T177" s="14">
        <f>G177/rev_exp_worksheet!N177</f>
        <v>11167.355222734255</v>
      </c>
      <c r="U177" s="1">
        <f t="shared" si="3"/>
        <v>15</v>
      </c>
    </row>
    <row r="178" spans="1:21">
      <c r="A178" t="s">
        <v>43</v>
      </c>
      <c r="B178" s="14">
        <f>rev_exp_worksheet!J178</f>
        <v>65615068</v>
      </c>
      <c r="C178" s="25">
        <f>rev_exp_worksheet!K178/$B178*100</f>
        <v>3.029648616686643</v>
      </c>
      <c r="D178" s="25">
        <f>rev_exp_worksheet!L178/$B178*100</f>
        <v>55.708618636194963</v>
      </c>
      <c r="E178" s="25">
        <f>rev_exp_worksheet!M178/$B178*100</f>
        <v>31.246182660360876</v>
      </c>
      <c r="F178" s="24">
        <f>B178/rev_exp_worksheet!N178</f>
        <v>14462.214679303504</v>
      </c>
      <c r="G178" s="14">
        <f>rev_exp_worksheet!Q178</f>
        <v>69115927</v>
      </c>
      <c r="H178" s="25">
        <f>rev_exp_worksheet!R178/$G178*100</f>
        <v>51.46538799949829</v>
      </c>
      <c r="I178" s="25">
        <f>rev_exp_worksheet!S178/$G178*100</f>
        <v>1.8338934092571744</v>
      </c>
      <c r="J178" s="25">
        <f>rev_exp_worksheet!T178/$G178*100</f>
        <v>3.7174074508181021</v>
      </c>
      <c r="K178" s="25">
        <f>rev_exp_worksheet!U178/$G178*100</f>
        <v>2.1562713323659826</v>
      </c>
      <c r="L178" s="25">
        <f>rev_exp_worksheet!V178/$G178*100</f>
        <v>2.0314563819711191</v>
      </c>
      <c r="M178" s="25">
        <f>rev_exp_worksheet!W178/$G178*100</f>
        <v>8.1779320271577927</v>
      </c>
      <c r="N178" s="25">
        <f>rev_exp_worksheet!X178/$G178*100</f>
        <v>1.900235599820574</v>
      </c>
      <c r="O178" s="25">
        <f>rev_exp_worksheet!Y178/$G178*100</f>
        <v>6.9206692257777283</v>
      </c>
      <c r="P178" s="25">
        <f>rev_exp_worksheet!Z178/$G178*100</f>
        <v>4.5747614005090318</v>
      </c>
      <c r="Q178" s="25">
        <f>rev_exp_worksheet!AA178/$G178*100</f>
        <v>3.659820897721592</v>
      </c>
      <c r="R178" s="25">
        <f>rev_exp_worksheet!AB178/$G178*100</f>
        <v>3.7526629137159659</v>
      </c>
      <c r="S178" s="14">
        <f>rev_exp_worksheet!R178/rev_exp_worksheet!N178</f>
        <v>7840.1542869737714</v>
      </c>
      <c r="T178" s="14">
        <f>G178/rev_exp_worksheet!N178</f>
        <v>15233.838880317391</v>
      </c>
      <c r="U178" s="1">
        <f t="shared" si="3"/>
        <v>4</v>
      </c>
    </row>
    <row r="179" spans="1:21">
      <c r="A179" t="s">
        <v>387</v>
      </c>
      <c r="B179" s="14">
        <f>rev_exp_worksheet!J179</f>
        <v>29888353</v>
      </c>
      <c r="C179" s="25">
        <f>rev_exp_worksheet!K179/$B179*100</f>
        <v>18.535688467009205</v>
      </c>
      <c r="D179" s="25">
        <f>rev_exp_worksheet!L179/$B179*100</f>
        <v>39.773064778778547</v>
      </c>
      <c r="E179" s="25">
        <f>rev_exp_worksheet!M179/$B179*100</f>
        <v>40.091774210509357</v>
      </c>
      <c r="F179" s="24">
        <f>B179/rev_exp_worksheet!N179</f>
        <v>11620.666018662519</v>
      </c>
      <c r="G179" s="14">
        <f>rev_exp_worksheet!Q179</f>
        <v>31424908</v>
      </c>
      <c r="H179" s="25">
        <f>rev_exp_worksheet!R179/$G179*100</f>
        <v>48.953044763090475</v>
      </c>
      <c r="I179" s="25">
        <f>rev_exp_worksheet!S179/$G179*100</f>
        <v>1.4101649557732991</v>
      </c>
      <c r="J179" s="25">
        <f>rev_exp_worksheet!T179/$G179*100</f>
        <v>5.6068543144183591</v>
      </c>
      <c r="K179" s="25">
        <f>rev_exp_worksheet!U179/$G179*100</f>
        <v>5.8736320882785087</v>
      </c>
      <c r="L179" s="25">
        <f>rev_exp_worksheet!V179/$G179*100</f>
        <v>2.1535422792645886</v>
      </c>
      <c r="M179" s="25">
        <f>rev_exp_worksheet!W179/$G179*100</f>
        <v>5.2379345708824356</v>
      </c>
      <c r="N179" s="25">
        <f>rev_exp_worksheet!X179/$G179*100</f>
        <v>4.2120327925860597</v>
      </c>
      <c r="O179" s="25">
        <f>rev_exp_worksheet!Y179/$G179*100</f>
        <v>7.6488187332163395</v>
      </c>
      <c r="P179" s="25">
        <f>rev_exp_worksheet!Z179/$G179*100</f>
        <v>1.6088394594504463</v>
      </c>
      <c r="Q179" s="25">
        <f>rev_exp_worksheet!AA179/$G179*100</f>
        <v>5.3628499723849625</v>
      </c>
      <c r="R179" s="25">
        <f>rev_exp_worksheet!AB179/$G179*100</f>
        <v>7.6695686428103471</v>
      </c>
      <c r="S179" s="14">
        <f>rev_exp_worksheet!R179/rev_exp_worksheet!N179</f>
        <v>5981.1233592534991</v>
      </c>
      <c r="T179" s="14">
        <f>G179/rev_exp_worksheet!N179</f>
        <v>12218.082426127527</v>
      </c>
      <c r="U179" s="1">
        <f t="shared" si="3"/>
        <v>10</v>
      </c>
    </row>
    <row r="180" spans="1:21">
      <c r="A180" t="s">
        <v>388</v>
      </c>
      <c r="B180" s="14">
        <f>rev_exp_worksheet!J180</f>
        <v>86828151</v>
      </c>
      <c r="C180" s="25">
        <f>rev_exp_worksheet!K180/$B180*100</f>
        <v>10.811981934292255</v>
      </c>
      <c r="D180" s="25">
        <f>rev_exp_worksheet!L180/$B180*100</f>
        <v>36.853251660282389</v>
      </c>
      <c r="E180" s="25">
        <f>rev_exp_worksheet!M180/$B180*100</f>
        <v>43.691958844085029</v>
      </c>
      <c r="F180" s="24">
        <f>B180/rev_exp_worksheet!N180</f>
        <v>10992.296619825294</v>
      </c>
      <c r="G180" s="14">
        <f>rev_exp_worksheet!Q180</f>
        <v>87327503</v>
      </c>
      <c r="H180" s="25">
        <f>rev_exp_worksheet!R180/$G180*100</f>
        <v>53.860695226794711</v>
      </c>
      <c r="I180" s="25">
        <f>rev_exp_worksheet!S180/$G180*100</f>
        <v>1.2744585173814029</v>
      </c>
      <c r="J180" s="25">
        <f>rev_exp_worksheet!T180/$G180*100</f>
        <v>3.7889674115610519</v>
      </c>
      <c r="K180" s="25">
        <f>rev_exp_worksheet!U180/$G180*100</f>
        <v>2.4294279317708192</v>
      </c>
      <c r="L180" s="25">
        <f>rev_exp_worksheet!V180/$G180*100</f>
        <v>1.4001863651134054</v>
      </c>
      <c r="M180" s="25">
        <f>rev_exp_worksheet!W180/$G180*100</f>
        <v>5.14468374298988</v>
      </c>
      <c r="N180" s="25">
        <f>rev_exp_worksheet!X180/$G180*100</f>
        <v>3.7836222913644977</v>
      </c>
      <c r="O180" s="25">
        <f>rev_exp_worksheet!Y180/$G180*100</f>
        <v>6.2231951828509287</v>
      </c>
      <c r="P180" s="25">
        <f>rev_exp_worksheet!Z180/$G180*100</f>
        <v>1.4770626843641685</v>
      </c>
      <c r="Q180" s="25">
        <f>rev_exp_worksheet!AA180/$G180*100</f>
        <v>5.3086260922861843</v>
      </c>
      <c r="R180" s="25">
        <f>rev_exp_worksheet!AB180/$G180*100</f>
        <v>4.8745927729091258</v>
      </c>
      <c r="S180" s="14">
        <f>rev_exp_worksheet!R180/rev_exp_worksheet!N180</f>
        <v>5954.5765590581086</v>
      </c>
      <c r="T180" s="14">
        <f>G180/rev_exp_worksheet!N180</f>
        <v>11055.513735915938</v>
      </c>
      <c r="U180" s="1">
        <f t="shared" si="3"/>
        <v>17</v>
      </c>
    </row>
    <row r="181" spans="1:21">
      <c r="A181" t="s">
        <v>81</v>
      </c>
      <c r="B181" s="14">
        <f>rev_exp_worksheet!J181</f>
        <v>38836911</v>
      </c>
      <c r="C181" s="25">
        <f>rev_exp_worksheet!K181/$B181*100</f>
        <v>4.0054344177887886</v>
      </c>
      <c r="D181" s="25">
        <f>rev_exp_worksheet!L181/$B181*100</f>
        <v>37.155375204789074</v>
      </c>
      <c r="E181" s="25">
        <f>rev_exp_worksheet!M181/$B181*100</f>
        <v>36.428994056710643</v>
      </c>
      <c r="F181" s="24">
        <f>B181/rev_exp_worksheet!N181</f>
        <v>11938.798339993851</v>
      </c>
      <c r="G181" s="14">
        <f>rev_exp_worksheet!Q181</f>
        <v>43682045</v>
      </c>
      <c r="H181" s="25">
        <f>rev_exp_worksheet!R181/$G181*100</f>
        <v>38.547057721313188</v>
      </c>
      <c r="I181" s="25">
        <f>rev_exp_worksheet!S181/$G181*100</f>
        <v>1.0440190242924754</v>
      </c>
      <c r="J181" s="25">
        <f>rev_exp_worksheet!T181/$G181*100</f>
        <v>1.459464661052384</v>
      </c>
      <c r="K181" s="25">
        <f>rev_exp_worksheet!U181/$G181*100</f>
        <v>1.5301233493074786</v>
      </c>
      <c r="L181" s="25">
        <f>rev_exp_worksheet!V181/$G181*100</f>
        <v>1.86312790529839</v>
      </c>
      <c r="M181" s="25">
        <f>rev_exp_worksheet!W181/$G181*100</f>
        <v>3.1244726752147249</v>
      </c>
      <c r="N181" s="25">
        <f>rev_exp_worksheet!X181/$G181*100</f>
        <v>1.4820175657984875</v>
      </c>
      <c r="O181" s="25">
        <f>rev_exp_worksheet!Y181/$G181*100</f>
        <v>3.757983171346488</v>
      </c>
      <c r="P181" s="25">
        <f>rev_exp_worksheet!Z181/$G181*100</f>
        <v>12.781872803803026</v>
      </c>
      <c r="Q181" s="25">
        <f>rev_exp_worksheet!AA181/$G181*100</f>
        <v>2.5131102493026596</v>
      </c>
      <c r="R181" s="25">
        <f>rev_exp_worksheet!AB181/$G181*100</f>
        <v>6.3842507144525857</v>
      </c>
      <c r="S181" s="14">
        <f>rev_exp_worksheet!R181/rev_exp_worksheet!N181</f>
        <v>5176.1890869966192</v>
      </c>
      <c r="T181" s="14">
        <f>G181/rev_exp_worksheet!N181</f>
        <v>13428.233937903473</v>
      </c>
      <c r="U181" s="1">
        <f t="shared" si="3"/>
        <v>8</v>
      </c>
    </row>
    <row r="182" spans="1:21">
      <c r="A182" t="s">
        <v>389</v>
      </c>
      <c r="B182" s="14">
        <f>rev_exp_worksheet!J182</f>
        <v>122399861</v>
      </c>
      <c r="C182" s="25">
        <f>rev_exp_worksheet!K182/$B182*100</f>
        <v>8.610322686559261</v>
      </c>
      <c r="D182" s="25">
        <f>rev_exp_worksheet!L182/$B182*100</f>
        <v>49.047210110802332</v>
      </c>
      <c r="E182" s="25">
        <f>rev_exp_worksheet!M182/$B182*100</f>
        <v>31.318822331015557</v>
      </c>
      <c r="F182" s="24">
        <f>B182/rev_exp_worksheet!N182</f>
        <v>14151.909006821597</v>
      </c>
      <c r="G182" s="14">
        <f>rev_exp_worksheet!Q182</f>
        <v>124324531</v>
      </c>
      <c r="H182" s="25">
        <f>rev_exp_worksheet!R182/$G182*100</f>
        <v>47.499978922100262</v>
      </c>
      <c r="I182" s="25">
        <f>rev_exp_worksheet!S182/$G182*100</f>
        <v>1.0492069099379915</v>
      </c>
      <c r="J182" s="25">
        <f>rev_exp_worksheet!T182/$G182*100</f>
        <v>5.175934015789692</v>
      </c>
      <c r="K182" s="25">
        <f>rev_exp_worksheet!U182/$G182*100</f>
        <v>3.2235422066462487</v>
      </c>
      <c r="L182" s="25">
        <f>rev_exp_worksheet!V182/$G182*100</f>
        <v>1.28045732985713</v>
      </c>
      <c r="M182" s="25">
        <f>rev_exp_worksheet!W182/$G182*100</f>
        <v>4.4825973322996084</v>
      </c>
      <c r="N182" s="25">
        <f>rev_exp_worksheet!X182/$G182*100</f>
        <v>4.2946419962766633</v>
      </c>
      <c r="O182" s="25">
        <f>rev_exp_worksheet!Y182/$G182*100</f>
        <v>6.4114556844779083</v>
      </c>
      <c r="P182" s="25">
        <f>rev_exp_worksheet!Z182/$G182*100</f>
        <v>6.5891975011753718</v>
      </c>
      <c r="Q182" s="25">
        <f>rev_exp_worksheet!AA182/$G182*100</f>
        <v>4.1619943291802963</v>
      </c>
      <c r="R182" s="25">
        <f>rev_exp_worksheet!AB182/$G182*100</f>
        <v>2.2453332238993124</v>
      </c>
      <c r="S182" s="14">
        <f>rev_exp_worksheet!R182/rev_exp_worksheet!N182</f>
        <v>6827.8559394149615</v>
      </c>
      <c r="T182" s="14">
        <f>G182/rev_exp_worksheet!N182</f>
        <v>14374.439935252631</v>
      </c>
      <c r="U182" s="1">
        <f t="shared" si="3"/>
        <v>6</v>
      </c>
    </row>
    <row r="183" spans="1:21">
      <c r="A183" t="s">
        <v>390</v>
      </c>
      <c r="B183" s="14">
        <f>rev_exp_worksheet!J183</f>
        <v>16513777</v>
      </c>
      <c r="C183" s="25">
        <f>rev_exp_worksheet!K183/$B183*100</f>
        <v>12.010117370484052</v>
      </c>
      <c r="D183" s="25">
        <f>rev_exp_worksheet!L183/$B183*100</f>
        <v>13.891855267271685</v>
      </c>
      <c r="E183" s="25">
        <f>rev_exp_worksheet!M183/$B183*100</f>
        <v>68.149261068500564</v>
      </c>
      <c r="F183" s="24">
        <f>B183/rev_exp_worksheet!N183</f>
        <v>11120.388552188551</v>
      </c>
      <c r="G183" s="14">
        <f>rev_exp_worksheet!Q183</f>
        <v>17024017</v>
      </c>
      <c r="H183" s="25">
        <f>rev_exp_worksheet!R183/$G183*100</f>
        <v>53.263413153311575</v>
      </c>
      <c r="I183" s="25">
        <f>rev_exp_worksheet!S183/$G183*100</f>
        <v>1.3420449474410181</v>
      </c>
      <c r="J183" s="25">
        <f>rev_exp_worksheet!T183/$G183*100</f>
        <v>3.9400795946103675</v>
      </c>
      <c r="K183" s="25">
        <f>rev_exp_worksheet!U183/$G183*100</f>
        <v>4.2878387045783617</v>
      </c>
      <c r="L183" s="25">
        <f>rev_exp_worksheet!V183/$G183*100</f>
        <v>2.2777585924638117</v>
      </c>
      <c r="M183" s="25">
        <f>rev_exp_worksheet!W183/$G183*100</f>
        <v>6.5475769907889543</v>
      </c>
      <c r="N183" s="25">
        <f>rev_exp_worksheet!X183/$G183*100</f>
        <v>2.6953633211245029</v>
      </c>
      <c r="O183" s="25">
        <f>rev_exp_worksheet!Y183/$G183*100</f>
        <v>6.6066255690416673</v>
      </c>
      <c r="P183" s="25">
        <f>rev_exp_worksheet!Z183/$G183*100</f>
        <v>0</v>
      </c>
      <c r="Q183" s="25">
        <f>rev_exp_worksheet!AA183/$G183*100</f>
        <v>6.4110244955699933</v>
      </c>
      <c r="R183" s="25">
        <f>rev_exp_worksheet!AB183/$G183*100</f>
        <v>4.1964713733544787</v>
      </c>
      <c r="S183" s="14">
        <f>rev_exp_worksheet!R183/rev_exp_worksheet!N183</f>
        <v>6106.1094343434343</v>
      </c>
      <c r="T183" s="14">
        <f>G183/rev_exp_worksheet!N183</f>
        <v>11463.984511784513</v>
      </c>
      <c r="U183" s="1">
        <f t="shared" si="3"/>
        <v>13</v>
      </c>
    </row>
    <row r="184" spans="1:21">
      <c r="A184" t="s">
        <v>391</v>
      </c>
      <c r="B184" s="14">
        <f>rev_exp_worksheet!J184</f>
        <v>75441223</v>
      </c>
      <c r="C184" s="25">
        <f>rev_exp_worksheet!K184/$B184*100</f>
        <v>11.91667319603236</v>
      </c>
      <c r="D184" s="25">
        <f>rev_exp_worksheet!L184/$B184*100</f>
        <v>33.088189728843602</v>
      </c>
      <c r="E184" s="25">
        <f>rev_exp_worksheet!M184/$B184*100</f>
        <v>38.334374563360406</v>
      </c>
      <c r="F184" s="24">
        <f>B184/rev_exp_worksheet!N184</f>
        <v>12169.902080980803</v>
      </c>
      <c r="G184" s="14">
        <f>rev_exp_worksheet!Q184</f>
        <v>82592260</v>
      </c>
      <c r="H184" s="25">
        <f>rev_exp_worksheet!R184/$G184*100</f>
        <v>47.210248684319815</v>
      </c>
      <c r="I184" s="25">
        <f>rev_exp_worksheet!S184/$G184*100</f>
        <v>1.2245684159750563</v>
      </c>
      <c r="J184" s="25">
        <f>rev_exp_worksheet!T184/$G184*100</f>
        <v>3.5288750907167334</v>
      </c>
      <c r="K184" s="25">
        <f>rev_exp_worksheet!U184/$G184*100</f>
        <v>1.8916415896598544</v>
      </c>
      <c r="L184" s="25">
        <f>rev_exp_worksheet!V184/$G184*100</f>
        <v>1.0086282177046613</v>
      </c>
      <c r="M184" s="25">
        <f>rev_exp_worksheet!W184/$G184*100</f>
        <v>3.3946980140754111</v>
      </c>
      <c r="N184" s="25">
        <f>rev_exp_worksheet!X184/$G184*100</f>
        <v>2.9425054236317059</v>
      </c>
      <c r="O184" s="25">
        <f>rev_exp_worksheet!Y184/$G184*100</f>
        <v>5.8471307238717047</v>
      </c>
      <c r="P184" s="25">
        <f>rev_exp_worksheet!Z184/$G184*100</f>
        <v>11.321720933656493</v>
      </c>
      <c r="Q184" s="25">
        <f>rev_exp_worksheet!AA184/$G184*100</f>
        <v>5.7273752528384625</v>
      </c>
      <c r="R184" s="25">
        <f>rev_exp_worksheet!AB184/$G184*100</f>
        <v>2.3307268744068754E-3</v>
      </c>
      <c r="S184" s="14">
        <f>rev_exp_worksheet!R184/rev_exp_worksheet!N184</f>
        <v>6290.0486110663014</v>
      </c>
      <c r="T184" s="14">
        <f>G184/rev_exp_worksheet!N184</f>
        <v>13323.481206646233</v>
      </c>
      <c r="U184" s="1">
        <f t="shared" si="3"/>
        <v>9</v>
      </c>
    </row>
    <row r="185" spans="1:21">
      <c r="A185" t="s">
        <v>392</v>
      </c>
      <c r="B185" s="14">
        <f>rev_exp_worksheet!J185</f>
        <v>17243297</v>
      </c>
      <c r="C185" s="25">
        <f>rev_exp_worksheet!K185/$B185*100</f>
        <v>7.1312000251460033</v>
      </c>
      <c r="D185" s="25">
        <f>rev_exp_worksheet!L185/$B185*100</f>
        <v>37.199254875677198</v>
      </c>
      <c r="E185" s="25">
        <f>rev_exp_worksheet!M185/$B185*100</f>
        <v>55.633507907449484</v>
      </c>
      <c r="F185" s="24">
        <f>B185/rev_exp_worksheet!N185</f>
        <v>10233.410682492582</v>
      </c>
      <c r="G185" s="14">
        <f>rev_exp_worksheet!Q185</f>
        <v>18734416</v>
      </c>
      <c r="H185" s="25">
        <f>rev_exp_worksheet!R185/$G185*100</f>
        <v>52.91825573852956</v>
      </c>
      <c r="I185" s="25">
        <f>rev_exp_worksheet!S185/$G185*100</f>
        <v>1.7711961237542713</v>
      </c>
      <c r="J185" s="25">
        <f>rev_exp_worksheet!T185/$G185*100</f>
        <v>4.1589789615005879</v>
      </c>
      <c r="K185" s="25">
        <f>rev_exp_worksheet!U185/$G185*100</f>
        <v>2.4834503514814661</v>
      </c>
      <c r="L185" s="25">
        <f>rev_exp_worksheet!V185/$G185*100</f>
        <v>3.2726683340436131</v>
      </c>
      <c r="M185" s="25">
        <f>rev_exp_worksheet!W185/$G185*100</f>
        <v>6.7162248879281847</v>
      </c>
      <c r="N185" s="25">
        <f>rev_exp_worksheet!X185/$G185*100</f>
        <v>3.8925241117737541</v>
      </c>
      <c r="O185" s="25">
        <f>rev_exp_worksheet!Y185/$G185*100</f>
        <v>7.7420908129722328</v>
      </c>
      <c r="P185" s="25">
        <f>rev_exp_worksheet!Z185/$G185*100</f>
        <v>10.26155152100818</v>
      </c>
      <c r="Q185" s="25">
        <f>rev_exp_worksheet!AA185/$G185*100</f>
        <v>4.4990047728202471</v>
      </c>
      <c r="R185" s="25">
        <f>rev_exp_worksheet!AB185/$G185*100</f>
        <v>7.0824785784622271E-2</v>
      </c>
      <c r="S185" s="14">
        <f>rev_exp_worksheet!R185/rev_exp_worksheet!N185</f>
        <v>5883.6357091988129</v>
      </c>
      <c r="T185" s="14">
        <f>G185/rev_exp_worksheet!N185</f>
        <v>11118.347774480711</v>
      </c>
      <c r="U185" s="1">
        <f t="shared" si="3"/>
        <v>16</v>
      </c>
    </row>
    <row r="186" spans="1:21">
      <c r="A186" t="s">
        <v>393</v>
      </c>
      <c r="B186" s="14">
        <f>rev_exp_worksheet!J186</f>
        <v>43443165</v>
      </c>
      <c r="C186" s="25">
        <f>rev_exp_worksheet!K186/$B186*100</f>
        <v>9.4169151810186946</v>
      </c>
      <c r="D186" s="25">
        <f>rev_exp_worksheet!L186/$B186*100</f>
        <v>36.755712895227596</v>
      </c>
      <c r="E186" s="25">
        <f>rev_exp_worksheet!M186/$B186*100</f>
        <v>29.297381993231848</v>
      </c>
      <c r="F186" s="24">
        <f>B186/rev_exp_worksheet!N186</f>
        <v>14847.288106630212</v>
      </c>
      <c r="G186" s="14">
        <f>rev_exp_worksheet!Q186</f>
        <v>45312226</v>
      </c>
      <c r="H186" s="25">
        <f>rev_exp_worksheet!R186/$G186*100</f>
        <v>40.136528362124608</v>
      </c>
      <c r="I186" s="25">
        <f>rev_exp_worksheet!S186/$G186*100</f>
        <v>0.69830564051300414</v>
      </c>
      <c r="J186" s="25">
        <f>rev_exp_worksheet!T186/$G186*100</f>
        <v>3.3334057346906776</v>
      </c>
      <c r="K186" s="25">
        <f>rev_exp_worksheet!U186/$G186*100</f>
        <v>4.0976918238358007</v>
      </c>
      <c r="L186" s="25">
        <f>rev_exp_worksheet!V186/$G186*100</f>
        <v>1.0661359695725388</v>
      </c>
      <c r="M186" s="25">
        <f>rev_exp_worksheet!W186/$G186*100</f>
        <v>3.9555190248212484</v>
      </c>
      <c r="N186" s="25">
        <f>rev_exp_worksheet!X186/$G186*100</f>
        <v>0.86820411338873527</v>
      </c>
      <c r="O186" s="25">
        <f>rev_exp_worksheet!Y186/$G186*100</f>
        <v>5.5556657269497194</v>
      </c>
      <c r="P186" s="25">
        <f>rev_exp_worksheet!Z186/$G186*100</f>
        <v>4.5733913403415674</v>
      </c>
      <c r="Q186" s="25">
        <f>rev_exp_worksheet!AA186/$G186*100</f>
        <v>4.1131968003514112</v>
      </c>
      <c r="R186" s="25">
        <f>rev_exp_worksheet!AB186/$G186*100</f>
        <v>5.6297543184040437</v>
      </c>
      <c r="S186" s="14">
        <f>rev_exp_worksheet!R186/rev_exp_worksheet!N186</f>
        <v>6215.5688448393712</v>
      </c>
      <c r="T186" s="14">
        <f>G186/rev_exp_worksheet!N186</f>
        <v>15486.064935064935</v>
      </c>
      <c r="U186" s="1">
        <f t="shared" si="3"/>
        <v>3</v>
      </c>
    </row>
    <row r="187" spans="1:21">
      <c r="A187" t="s">
        <v>394</v>
      </c>
      <c r="B187" s="14">
        <f>rev_exp_worksheet!J187</f>
        <v>15008128</v>
      </c>
      <c r="C187" s="25">
        <f>rev_exp_worksheet!K187/$B187*100</f>
        <v>5.8001037837630376</v>
      </c>
      <c r="D187" s="25">
        <f>rev_exp_worksheet!L187/$B187*100</f>
        <v>22.846833395877219</v>
      </c>
      <c r="E187" s="25">
        <f>rev_exp_worksheet!M187/$B187*100</f>
        <v>63.323713657026381</v>
      </c>
      <c r="F187" s="24">
        <f>B187/rev_exp_worksheet!N187</f>
        <v>10407.85575589459</v>
      </c>
      <c r="G187" s="14">
        <f>rev_exp_worksheet!Q187</f>
        <v>15056665</v>
      </c>
      <c r="H187" s="25">
        <f>rev_exp_worksheet!R187/$G187*100</f>
        <v>55.123725008160839</v>
      </c>
      <c r="I187" s="25">
        <f>rev_exp_worksheet!S187/$G187*100</f>
        <v>1.4149824678971075</v>
      </c>
      <c r="J187" s="25">
        <f>rev_exp_worksheet!T187/$G187*100</f>
        <v>0.90788066281610158</v>
      </c>
      <c r="K187" s="25">
        <f>rev_exp_worksheet!U187/$G187*100</f>
        <v>5.5787796301505015</v>
      </c>
      <c r="L187" s="25">
        <f>rev_exp_worksheet!V187/$G187*100</f>
        <v>1.3517430320725075</v>
      </c>
      <c r="M187" s="25">
        <f>rev_exp_worksheet!W187/$G187*100</f>
        <v>6.2304050066864081</v>
      </c>
      <c r="N187" s="25">
        <f>rev_exp_worksheet!X187/$G187*100</f>
        <v>0.29069903594189023</v>
      </c>
      <c r="O187" s="25">
        <f>rev_exp_worksheet!Y187/$G187*100</f>
        <v>9.5955516045551921</v>
      </c>
      <c r="P187" s="25">
        <f>rev_exp_worksheet!Z187/$G187*100</f>
        <v>0.35537949472874641</v>
      </c>
      <c r="Q187" s="25">
        <f>rev_exp_worksheet!AA187/$G187*100</f>
        <v>4.0267779750695123</v>
      </c>
      <c r="R187" s="25">
        <f>rev_exp_worksheet!AB187/$G187*100</f>
        <v>4.3093873045591442</v>
      </c>
      <c r="S187" s="14">
        <f>rev_exp_worksheet!R187/rev_exp_worksheet!N187</f>
        <v>5755.7521567267686</v>
      </c>
      <c r="T187" s="14">
        <f>G187/rev_exp_worksheet!N187</f>
        <v>10441.515256588073</v>
      </c>
      <c r="U187" s="1">
        <f t="shared" si="3"/>
        <v>18</v>
      </c>
    </row>
    <row r="188" spans="1:21">
      <c r="A188" t="s">
        <v>395</v>
      </c>
      <c r="B188" s="14">
        <f>rev_exp_worksheet!J188</f>
        <v>88065396</v>
      </c>
      <c r="C188" s="25">
        <f>rev_exp_worksheet!K188/$B188*100</f>
        <v>13.009316394830043</v>
      </c>
      <c r="D188" s="25">
        <f>rev_exp_worksheet!L188/$B188*100</f>
        <v>41.176379880242628</v>
      </c>
      <c r="E188" s="25">
        <f>rev_exp_worksheet!M188/$B188*100</f>
        <v>39.303428556660322</v>
      </c>
      <c r="F188" s="24">
        <f>B188/rev_exp_worksheet!N188</f>
        <v>10952.045268001493</v>
      </c>
      <c r="G188" s="14">
        <f>rev_exp_worksheet!Q188</f>
        <v>96838004</v>
      </c>
      <c r="H188" s="25">
        <f>rev_exp_worksheet!R188/$G188*100</f>
        <v>49.786590799620363</v>
      </c>
      <c r="I188" s="25">
        <f>rev_exp_worksheet!S188/$G188*100</f>
        <v>0.97038607900261975</v>
      </c>
      <c r="J188" s="25">
        <f>rev_exp_worksheet!T188/$G188*100</f>
        <v>3.6970610526007945</v>
      </c>
      <c r="K188" s="25">
        <f>rev_exp_worksheet!U188/$G188*100</f>
        <v>3.4711198095326292</v>
      </c>
      <c r="L188" s="25">
        <f>rev_exp_worksheet!V188/$G188*100</f>
        <v>1.157083245953727</v>
      </c>
      <c r="M188" s="25">
        <f>rev_exp_worksheet!W188/$G188*100</f>
        <v>4.9462280531928347</v>
      </c>
      <c r="N188" s="25">
        <f>rev_exp_worksheet!X188/$G188*100</f>
        <v>2.9759042844377506</v>
      </c>
      <c r="O188" s="25">
        <f>rev_exp_worksheet!Y188/$G188*100</f>
        <v>6.8490542824488614</v>
      </c>
      <c r="P188" s="25">
        <f>rev_exp_worksheet!Z188/$G188*100</f>
        <v>7.2872475459118302</v>
      </c>
      <c r="Q188" s="25">
        <f>rev_exp_worksheet!AA188/$G188*100</f>
        <v>5.4711763575796137</v>
      </c>
      <c r="R188" s="25">
        <f>rev_exp_worksheet!AB188/$G188*100</f>
        <v>5.8711453821373683</v>
      </c>
      <c r="S188" s="14">
        <f>rev_exp_worksheet!R188/rev_exp_worksheet!N188</f>
        <v>5995.8140517348584</v>
      </c>
      <c r="T188" s="14">
        <f>G188/rev_exp_worksheet!N188</f>
        <v>12043.029971396592</v>
      </c>
      <c r="U188" s="1">
        <f t="shared" si="3"/>
        <v>11</v>
      </c>
    </row>
    <row r="189" spans="1:21">
      <c r="A189" t="s">
        <v>396</v>
      </c>
      <c r="B189" s="14">
        <f>rev_exp_worksheet!J189</f>
        <v>26614616</v>
      </c>
      <c r="C189" s="25">
        <f>rev_exp_worksheet!K189/$B189*100</f>
        <v>11.486692124357534</v>
      </c>
      <c r="D189" s="25">
        <f>rev_exp_worksheet!L189/$B189*100</f>
        <v>32.376416777908801</v>
      </c>
      <c r="E189" s="25">
        <f>rev_exp_worksheet!M189/$B189*100</f>
        <v>50.91401281160698</v>
      </c>
      <c r="F189" s="24">
        <f>B189/rev_exp_worksheet!N189</f>
        <v>10416.679452054794</v>
      </c>
      <c r="G189" s="14">
        <f>rev_exp_worksheet!Q189</f>
        <v>26405457</v>
      </c>
      <c r="H189" s="25">
        <f>rev_exp_worksheet!R189/$G189*100</f>
        <v>56.213620729987746</v>
      </c>
      <c r="I189" s="25">
        <f>rev_exp_worksheet!S189/$G189*100</f>
        <v>1.7184085850133177</v>
      </c>
      <c r="J189" s="25">
        <f>rev_exp_worksheet!T189/$G189*100</f>
        <v>2.7177568636664766</v>
      </c>
      <c r="K189" s="25">
        <f>rev_exp_worksheet!U189/$G189*100</f>
        <v>5.5244116396091911</v>
      </c>
      <c r="L189" s="25">
        <f>rev_exp_worksheet!V189/$G189*100</f>
        <v>1.5055823498907821</v>
      </c>
      <c r="M189" s="25">
        <f>rev_exp_worksheet!W189/$G189*100</f>
        <v>4.4088785132558019</v>
      </c>
      <c r="N189" s="25">
        <f>rev_exp_worksheet!X189/$G189*100</f>
        <v>2.7687896104203009</v>
      </c>
      <c r="O189" s="25">
        <f>rev_exp_worksheet!Y189/$G189*100</f>
        <v>6.6032062236226405</v>
      </c>
      <c r="P189" s="25">
        <f>rev_exp_worksheet!Z189/$G189*100</f>
        <v>5.6126591560221817</v>
      </c>
      <c r="Q189" s="25">
        <f>rev_exp_worksheet!AA189/$G189*100</f>
        <v>5.8274747526619217</v>
      </c>
      <c r="R189" s="25">
        <f>rev_exp_worksheet!AB189/$G189*100</f>
        <v>0</v>
      </c>
      <c r="S189" s="14">
        <f>rev_exp_worksheet!R189/rev_exp_worksheet!N189</f>
        <v>5809.5747358121325</v>
      </c>
      <c r="T189" s="14">
        <f>G189/rev_exp_worksheet!N189</f>
        <v>10334.816829745598</v>
      </c>
      <c r="U189" s="1">
        <f t="shared" si="3"/>
        <v>20</v>
      </c>
    </row>
    <row r="190" spans="1:21">
      <c r="A190" t="s">
        <v>160</v>
      </c>
      <c r="B190" s="69">
        <v>20533741135</v>
      </c>
      <c r="C190" s="52">
        <v>9.1965138869955858</v>
      </c>
      <c r="D190" s="52">
        <v>41.641997640777213</v>
      </c>
      <c r="E190" s="52">
        <v>41.134704925264948</v>
      </c>
      <c r="F190" s="53">
        <v>11825.358171659325</v>
      </c>
      <c r="G190" s="69">
        <v>21252441447</v>
      </c>
      <c r="H190" s="52">
        <v>51.047350784073942</v>
      </c>
      <c r="I190" s="52">
        <v>1.1671651960956935</v>
      </c>
      <c r="J190" s="52">
        <v>4.5483766457639225</v>
      </c>
      <c r="K190" s="52">
        <v>2.7975148424367284</v>
      </c>
      <c r="L190" s="52">
        <v>0.9767306435247326</v>
      </c>
      <c r="M190" s="52">
        <v>4.7906478278697682</v>
      </c>
      <c r="N190" s="52">
        <v>4.1947118083971553</v>
      </c>
      <c r="O190" s="52">
        <v>6.0830616230329255</v>
      </c>
      <c r="P190" s="52">
        <v>7.9976520307031826</v>
      </c>
      <c r="Q190" s="52">
        <v>4.5032286602304525</v>
      </c>
      <c r="R190" s="52">
        <v>3.9635088018506486</v>
      </c>
      <c r="S190" s="1">
        <v>6247.8163848006516</v>
      </c>
      <c r="T190" s="1">
        <v>12239.256864138548</v>
      </c>
      <c r="U190" s="1"/>
    </row>
    <row r="192" spans="1:21">
      <c r="B192" s="7">
        <f>SUM(B9:B167)</f>
        <v>18435874274</v>
      </c>
      <c r="G192" s="7">
        <f>SUM(G9:G167)</f>
        <v>19107368552</v>
      </c>
    </row>
    <row r="193" spans="2:7">
      <c r="B193" s="7">
        <f>SUM(B169:B189)</f>
        <v>1843848538</v>
      </c>
      <c r="G193" s="7">
        <f>SUM(G169:G189)</f>
        <v>1894576138</v>
      </c>
    </row>
    <row r="194" spans="2:7">
      <c r="B194" s="7">
        <f>B192+B193</f>
        <v>20279722812</v>
      </c>
      <c r="G194" s="7">
        <f>G192+G193</f>
        <v>21001944690</v>
      </c>
    </row>
  </sheetData>
  <mergeCells count="10">
    <mergeCell ref="G7:G8"/>
    <mergeCell ref="S7:U7"/>
    <mergeCell ref="H7:R7"/>
    <mergeCell ref="G5:U5"/>
    <mergeCell ref="G6:U6"/>
    <mergeCell ref="C7:E7"/>
    <mergeCell ref="B5:F5"/>
    <mergeCell ref="B6:F6"/>
    <mergeCell ref="B7:B8"/>
    <mergeCell ref="F7:F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87"/>
  <sheetViews>
    <sheetView workbookViewId="0">
      <selection activeCell="A4" sqref="A4"/>
    </sheetView>
  </sheetViews>
  <sheetFormatPr defaultColWidth="11" defaultRowHeight="15.75"/>
  <cols>
    <col min="1" max="1" width="32.625" customWidth="1"/>
    <col min="2" max="2" width="17.125" customWidth="1"/>
    <col min="3" max="3" width="38" customWidth="1"/>
  </cols>
  <sheetData>
    <row r="2" spans="1:5">
      <c r="A2" s="2" t="s">
        <v>492</v>
      </c>
    </row>
    <row r="3" spans="1:5">
      <c r="A3" s="2" t="s">
        <v>686</v>
      </c>
    </row>
    <row r="4" spans="1:5">
      <c r="A4" s="2" t="s">
        <v>493</v>
      </c>
    </row>
    <row r="5" spans="1:5">
      <c r="A5" s="2" t="s">
        <v>416</v>
      </c>
    </row>
    <row r="6" spans="1:5">
      <c r="A6" s="1"/>
    </row>
    <row r="7" spans="1:5">
      <c r="E7" s="1" t="s">
        <v>648</v>
      </c>
    </row>
    <row r="9" spans="1:5">
      <c r="A9" t="s">
        <v>490</v>
      </c>
    </row>
    <row r="10" spans="1:5" ht="16.5" thickBot="1">
      <c r="A10" s="15" t="s">
        <v>489</v>
      </c>
      <c r="B10" s="16"/>
      <c r="C10" s="17"/>
    </row>
    <row r="11" spans="1:5" ht="21.95" customHeight="1" thickBot="1">
      <c r="A11" s="18"/>
      <c r="B11" s="19" t="s">
        <v>462</v>
      </c>
      <c r="C11" s="19" t="s">
        <v>463</v>
      </c>
    </row>
    <row r="12" spans="1:5" ht="16.5" thickBot="1">
      <c r="A12" s="20" t="s">
        <v>464</v>
      </c>
      <c r="B12" s="21">
        <v>100</v>
      </c>
      <c r="C12" s="21" t="s">
        <v>465</v>
      </c>
    </row>
    <row r="13" spans="1:5" ht="42.95" customHeight="1" thickBot="1">
      <c r="A13" s="22"/>
      <c r="B13" s="21">
        <v>200</v>
      </c>
      <c r="C13" s="21" t="s">
        <v>466</v>
      </c>
    </row>
    <row r="14" spans="1:5" ht="16.5" thickBot="1">
      <c r="A14" s="22"/>
      <c r="B14" s="21" t="s">
        <v>467</v>
      </c>
      <c r="C14" s="21" t="s">
        <v>468</v>
      </c>
    </row>
    <row r="15" spans="1:5" ht="16.5" thickBot="1">
      <c r="A15" s="22"/>
      <c r="B15" s="21">
        <v>402</v>
      </c>
      <c r="C15" s="21" t="s">
        <v>374</v>
      </c>
    </row>
    <row r="16" spans="1:5" ht="16.5" thickBot="1">
      <c r="A16" s="22"/>
      <c r="B16" s="21">
        <v>404</v>
      </c>
      <c r="C16" s="21" t="s">
        <v>469</v>
      </c>
    </row>
    <row r="17" spans="1:3" ht="16.5" thickBot="1">
      <c r="A17" s="22"/>
      <c r="B17" s="21">
        <v>406</v>
      </c>
      <c r="C17" s="21" t="s">
        <v>470</v>
      </c>
    </row>
    <row r="18" spans="1:3" ht="16.5" thickBot="1">
      <c r="A18" s="22"/>
      <c r="B18" s="21">
        <v>414</v>
      </c>
      <c r="C18" s="21" t="s">
        <v>375</v>
      </c>
    </row>
    <row r="19" spans="1:3" ht="16.5" thickBot="1">
      <c r="A19" s="22"/>
      <c r="B19" s="21" t="s">
        <v>471</v>
      </c>
      <c r="C19" s="21" t="s">
        <v>472</v>
      </c>
    </row>
    <row r="20" spans="1:3" ht="16.5" thickBot="1">
      <c r="A20" s="22"/>
      <c r="B20" s="21">
        <v>570</v>
      </c>
      <c r="C20" s="21" t="s">
        <v>473</v>
      </c>
    </row>
    <row r="21" spans="1:3" ht="16.5" thickBot="1">
      <c r="A21" s="22"/>
      <c r="B21" s="21" t="s">
        <v>474</v>
      </c>
      <c r="C21" s="21" t="s">
        <v>475</v>
      </c>
    </row>
    <row r="22" spans="1:3" ht="16.5" thickBot="1">
      <c r="A22" s="23"/>
      <c r="B22" s="21">
        <v>600</v>
      </c>
      <c r="C22" s="21" t="s">
        <v>476</v>
      </c>
    </row>
    <row r="23" spans="1:3" ht="16.5" thickBot="1">
      <c r="A23" s="20" t="s">
        <v>477</v>
      </c>
      <c r="B23" s="21" t="s">
        <v>478</v>
      </c>
      <c r="C23" s="21" t="s">
        <v>479</v>
      </c>
    </row>
    <row r="24" spans="1:3" ht="16.5" thickBot="1">
      <c r="A24" s="22"/>
      <c r="B24" s="21" t="s">
        <v>480</v>
      </c>
      <c r="C24" s="21" t="s">
        <v>481</v>
      </c>
    </row>
    <row r="25" spans="1:3" ht="16.5" thickBot="1">
      <c r="A25" s="22"/>
      <c r="B25" s="21">
        <v>3300</v>
      </c>
      <c r="C25" s="21" t="s">
        <v>482</v>
      </c>
    </row>
    <row r="26" spans="1:3" ht="16.5" thickBot="1">
      <c r="A26" s="22"/>
      <c r="B26" s="21" t="s">
        <v>483</v>
      </c>
      <c r="C26" s="21" t="s">
        <v>484</v>
      </c>
    </row>
    <row r="27" spans="1:3" ht="16.5" thickBot="1">
      <c r="A27" s="22"/>
      <c r="B27" s="21" t="s">
        <v>485</v>
      </c>
      <c r="C27" s="21" t="s">
        <v>486</v>
      </c>
    </row>
    <row r="28" spans="1:3" ht="16.5" thickBot="1">
      <c r="A28" s="23"/>
      <c r="B28" s="21" t="s">
        <v>487</v>
      </c>
      <c r="C28" s="21" t="s">
        <v>488</v>
      </c>
    </row>
    <row r="31" spans="1:3">
      <c r="A31" s="11" t="s">
        <v>460</v>
      </c>
      <c r="B31" s="11"/>
    </row>
    <row r="32" spans="1:3">
      <c r="A32" s="11" t="s">
        <v>166</v>
      </c>
      <c r="B32" s="11" t="s">
        <v>447</v>
      </c>
    </row>
    <row r="33" spans="1:2">
      <c r="A33" s="11" t="s">
        <v>397</v>
      </c>
      <c r="B33" s="11" t="s">
        <v>448</v>
      </c>
    </row>
    <row r="34" spans="1:2">
      <c r="A34" s="11"/>
      <c r="B34" s="11"/>
    </row>
    <row r="35" spans="1:2">
      <c r="A35" s="11" t="s">
        <v>398</v>
      </c>
      <c r="B35" s="11" t="s">
        <v>449</v>
      </c>
    </row>
    <row r="36" spans="1:2">
      <c r="A36" s="11"/>
      <c r="B36" s="11" t="s">
        <v>450</v>
      </c>
    </row>
    <row r="37" spans="1:2">
      <c r="A37" s="11"/>
      <c r="B37" s="11" t="s">
        <v>451</v>
      </c>
    </row>
    <row r="38" spans="1:2">
      <c r="A38" s="11"/>
      <c r="B38" s="11"/>
    </row>
    <row r="39" spans="1:2">
      <c r="A39" s="11" t="s">
        <v>167</v>
      </c>
      <c r="B39" s="11" t="s">
        <v>376</v>
      </c>
    </row>
    <row r="40" spans="1:2">
      <c r="A40" s="11"/>
      <c r="B40" s="11"/>
    </row>
    <row r="41" spans="1:2">
      <c r="A41" s="11" t="s">
        <v>168</v>
      </c>
      <c r="B41" s="11" t="s">
        <v>452</v>
      </c>
    </row>
    <row r="42" spans="1:2">
      <c r="A42" s="11"/>
      <c r="B42" s="11" t="s">
        <v>453</v>
      </c>
    </row>
    <row r="43" spans="1:2">
      <c r="A43" s="11"/>
      <c r="B43" s="11"/>
    </row>
    <row r="44" spans="1:2">
      <c r="A44" s="11" t="s">
        <v>169</v>
      </c>
      <c r="B44" s="11" t="s">
        <v>454</v>
      </c>
    </row>
    <row r="45" spans="1:2">
      <c r="A45" s="11"/>
      <c r="B45" s="11"/>
    </row>
    <row r="46" spans="1:2">
      <c r="A46" s="11" t="s">
        <v>170</v>
      </c>
      <c r="B46" s="11" t="s">
        <v>455</v>
      </c>
    </row>
    <row r="47" spans="1:2">
      <c r="A47" s="11"/>
      <c r="B47" s="11"/>
    </row>
    <row r="48" spans="1:2">
      <c r="A48" s="11" t="s">
        <v>171</v>
      </c>
      <c r="B48" s="11" t="s">
        <v>456</v>
      </c>
    </row>
    <row r="49" spans="1:3">
      <c r="A49" s="11"/>
      <c r="B49" s="11"/>
    </row>
    <row r="50" spans="1:3">
      <c r="A50" s="11" t="s">
        <v>457</v>
      </c>
      <c r="B50" s="11" t="s">
        <v>378</v>
      </c>
    </row>
    <row r="51" spans="1:3">
      <c r="A51" s="11"/>
      <c r="B51" s="11"/>
    </row>
    <row r="52" spans="1:3">
      <c r="A52" s="11" t="s">
        <v>458</v>
      </c>
      <c r="B52" s="11" t="s">
        <v>377</v>
      </c>
    </row>
    <row r="53" spans="1:3">
      <c r="A53" s="11"/>
      <c r="B53" s="11"/>
    </row>
    <row r="54" spans="1:3">
      <c r="A54" s="11" t="s">
        <v>444</v>
      </c>
      <c r="B54" s="11" t="s">
        <v>459</v>
      </c>
    </row>
    <row r="57" spans="1:3" ht="16.5" thickBot="1">
      <c r="A57" s="58" t="s">
        <v>490</v>
      </c>
      <c r="B57" s="58"/>
      <c r="C57" s="58"/>
    </row>
    <row r="58" spans="1:3" ht="16.5" thickBot="1">
      <c r="A58" s="60" t="s">
        <v>494</v>
      </c>
      <c r="B58" s="61"/>
      <c r="C58" s="62"/>
    </row>
    <row r="59" spans="1:3" ht="16.5" thickBot="1">
      <c r="A59" s="27"/>
      <c r="B59" s="28" t="s">
        <v>462</v>
      </c>
      <c r="C59" s="28" t="s">
        <v>463</v>
      </c>
    </row>
    <row r="60" spans="1:3" ht="16.5" thickBot="1">
      <c r="A60" s="63" t="s">
        <v>464</v>
      </c>
      <c r="B60" s="29">
        <v>100</v>
      </c>
      <c r="C60" s="29" t="s">
        <v>465</v>
      </c>
    </row>
    <row r="61" spans="1:3" ht="16.5" thickBot="1">
      <c r="A61" s="64"/>
      <c r="B61" s="29">
        <v>200</v>
      </c>
      <c r="C61" s="29" t="s">
        <v>466</v>
      </c>
    </row>
    <row r="62" spans="1:3" ht="16.5" thickBot="1">
      <c r="A62" s="64"/>
      <c r="B62" s="29" t="s">
        <v>467</v>
      </c>
      <c r="C62" s="29" t="s">
        <v>468</v>
      </c>
    </row>
    <row r="63" spans="1:3" ht="16.5" thickBot="1">
      <c r="A63" s="64"/>
      <c r="B63" s="29">
        <v>370</v>
      </c>
      <c r="C63" s="29" t="s">
        <v>495</v>
      </c>
    </row>
    <row r="64" spans="1:3" ht="16.5" thickBot="1">
      <c r="A64" s="64"/>
      <c r="B64" s="29">
        <v>402</v>
      </c>
      <c r="C64" s="29" t="s">
        <v>374</v>
      </c>
    </row>
    <row r="65" spans="1:3" ht="16.5" thickBot="1">
      <c r="A65" s="64"/>
      <c r="B65" s="29">
        <v>404</v>
      </c>
      <c r="C65" s="29" t="s">
        <v>469</v>
      </c>
    </row>
    <row r="66" spans="1:3" ht="16.5" thickBot="1">
      <c r="A66" s="64"/>
      <c r="B66" s="29">
        <v>406</v>
      </c>
      <c r="C66" s="29" t="s">
        <v>470</v>
      </c>
    </row>
    <row r="67" spans="1:3" ht="16.5" thickBot="1">
      <c r="A67" s="64"/>
      <c r="B67" s="29">
        <v>414</v>
      </c>
      <c r="C67" s="29" t="s">
        <v>375</v>
      </c>
    </row>
    <row r="68" spans="1:3" ht="16.5" thickBot="1">
      <c r="A68" s="64"/>
      <c r="B68" s="29" t="s">
        <v>471</v>
      </c>
      <c r="C68" s="29" t="s">
        <v>472</v>
      </c>
    </row>
    <row r="69" spans="1:3" ht="16.5" thickBot="1">
      <c r="A69" s="64"/>
      <c r="B69" s="29">
        <v>570</v>
      </c>
      <c r="C69" s="29" t="s">
        <v>473</v>
      </c>
    </row>
    <row r="70" spans="1:3" ht="16.5" thickBot="1">
      <c r="A70" s="64"/>
      <c r="B70" s="29" t="s">
        <v>474</v>
      </c>
      <c r="C70" s="29" t="s">
        <v>475</v>
      </c>
    </row>
    <row r="71" spans="1:3" ht="16.5" thickBot="1">
      <c r="A71" s="65"/>
      <c r="B71" s="29">
        <v>600</v>
      </c>
      <c r="C71" s="29" t="s">
        <v>476</v>
      </c>
    </row>
    <row r="72" spans="1:3" ht="16.5" thickBot="1">
      <c r="A72" s="27"/>
      <c r="B72" s="28" t="s">
        <v>496</v>
      </c>
      <c r="C72" s="28" t="s">
        <v>497</v>
      </c>
    </row>
    <row r="73" spans="1:3" ht="16.5" thickBot="1">
      <c r="A73" s="63" t="s">
        <v>498</v>
      </c>
      <c r="B73" s="29" t="s">
        <v>166</v>
      </c>
      <c r="C73" s="29" t="s">
        <v>447</v>
      </c>
    </row>
    <row r="74" spans="1:3" ht="16.5" thickBot="1">
      <c r="A74" s="64"/>
      <c r="B74" s="29" t="s">
        <v>397</v>
      </c>
      <c r="C74" s="29" t="s">
        <v>448</v>
      </c>
    </row>
    <row r="75" spans="1:3" ht="16.5" thickBot="1">
      <c r="A75" s="64"/>
      <c r="B75" s="66" t="s">
        <v>398</v>
      </c>
      <c r="C75" s="29" t="s">
        <v>449</v>
      </c>
    </row>
    <row r="76" spans="1:3" ht="16.5" thickBot="1">
      <c r="A76" s="64"/>
      <c r="B76" s="67"/>
      <c r="C76" s="29" t="s">
        <v>450</v>
      </c>
    </row>
    <row r="77" spans="1:3" ht="16.5" thickBot="1">
      <c r="A77" s="64"/>
      <c r="B77" s="68"/>
      <c r="C77" s="29" t="s">
        <v>451</v>
      </c>
    </row>
    <row r="78" spans="1:3" ht="16.5" thickBot="1">
      <c r="A78" s="64"/>
      <c r="B78" s="29" t="s">
        <v>167</v>
      </c>
      <c r="C78" s="29" t="s">
        <v>376</v>
      </c>
    </row>
    <row r="79" spans="1:3" ht="16.5" thickBot="1">
      <c r="A79" s="64"/>
      <c r="B79" s="66" t="s">
        <v>168</v>
      </c>
      <c r="C79" s="29" t="s">
        <v>452</v>
      </c>
    </row>
    <row r="80" spans="1:3" ht="16.5" thickBot="1">
      <c r="A80" s="64"/>
      <c r="B80" s="68"/>
      <c r="C80" s="29" t="s">
        <v>453</v>
      </c>
    </row>
    <row r="81" spans="1:3" ht="16.5" thickBot="1">
      <c r="A81" s="64"/>
      <c r="B81" s="29" t="s">
        <v>169</v>
      </c>
      <c r="C81" s="29" t="s">
        <v>454</v>
      </c>
    </row>
    <row r="82" spans="1:3" ht="16.5" thickBot="1">
      <c r="A82" s="64"/>
      <c r="B82" s="29" t="s">
        <v>170</v>
      </c>
      <c r="C82" s="29" t="s">
        <v>455</v>
      </c>
    </row>
    <row r="83" spans="1:3" ht="26.25" thickBot="1">
      <c r="A83" s="64"/>
      <c r="B83" s="29" t="s">
        <v>171</v>
      </c>
      <c r="C83" s="29" t="s">
        <v>456</v>
      </c>
    </row>
    <row r="84" spans="1:3" ht="26.25" thickBot="1">
      <c r="A84" s="64"/>
      <c r="B84" s="29" t="s">
        <v>457</v>
      </c>
      <c r="C84" s="29" t="s">
        <v>378</v>
      </c>
    </row>
    <row r="85" spans="1:3" ht="16.5" thickBot="1">
      <c r="A85" s="64"/>
      <c r="B85" s="29" t="s">
        <v>458</v>
      </c>
      <c r="C85" s="29" t="s">
        <v>377</v>
      </c>
    </row>
    <row r="86" spans="1:3" ht="16.5" thickBot="1">
      <c r="A86" s="65"/>
      <c r="B86" s="29" t="s">
        <v>444</v>
      </c>
      <c r="C86" s="29" t="s">
        <v>459</v>
      </c>
    </row>
    <row r="87" spans="1:3" ht="16.5" thickBot="1">
      <c r="A87" s="59"/>
      <c r="B87" s="59"/>
      <c r="C87" s="59"/>
    </row>
  </sheetData>
  <mergeCells count="7">
    <mergeCell ref="A57:C57"/>
    <mergeCell ref="A87:C87"/>
    <mergeCell ref="A58:C58"/>
    <mergeCell ref="A60:A71"/>
    <mergeCell ref="A73:A86"/>
    <mergeCell ref="B75:B77"/>
    <mergeCell ref="B79:B80"/>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3"/>
  <sheetViews>
    <sheetView topLeftCell="C1" workbookViewId="0">
      <selection activeCell="L24" sqref="L24"/>
    </sheetView>
  </sheetViews>
  <sheetFormatPr defaultColWidth="11" defaultRowHeight="15.75"/>
  <cols>
    <col min="1" max="1" width="56.375" customWidth="1"/>
    <col min="2" max="4" width="24" customWidth="1"/>
    <col min="5" max="5" width="22.875" customWidth="1"/>
    <col min="6" max="6" width="25.875" customWidth="1"/>
    <col min="8" max="8" width="21.625" customWidth="1"/>
    <col min="10" max="10" width="18.125" customWidth="1"/>
    <col min="17" max="17" width="16.125" style="13" customWidth="1"/>
    <col min="20" max="20" width="18.875" customWidth="1"/>
    <col min="21" max="21" width="12.375" customWidth="1"/>
    <col min="22" max="22" width="21" customWidth="1"/>
    <col min="23" max="23" width="19.625" customWidth="1"/>
    <col min="24" max="24" width="14.125" customWidth="1"/>
    <col min="25" max="25" width="24.625" customWidth="1"/>
    <col min="26" max="26" width="13.625" customWidth="1"/>
  </cols>
  <sheetData>
    <row r="1" spans="1:28">
      <c r="A1" s="50" t="s">
        <v>650</v>
      </c>
      <c r="H1" s="50" t="s">
        <v>683</v>
      </c>
      <c r="I1" s="50"/>
      <c r="J1" s="50"/>
      <c r="K1" s="50"/>
      <c r="L1" s="50"/>
      <c r="M1" s="50"/>
      <c r="N1" s="50"/>
      <c r="O1" s="50"/>
      <c r="P1" s="50"/>
      <c r="Q1" s="55" t="s">
        <v>684</v>
      </c>
    </row>
    <row r="8" spans="1:28">
      <c r="A8" s="46" t="s">
        <v>499</v>
      </c>
      <c r="B8" s="37" t="s">
        <v>500</v>
      </c>
      <c r="C8" s="37" t="s">
        <v>516</v>
      </c>
      <c r="D8" s="37" t="s">
        <v>579</v>
      </c>
      <c r="E8" s="42" t="s">
        <v>558</v>
      </c>
      <c r="F8" s="44" t="s">
        <v>649</v>
      </c>
      <c r="H8" s="12" t="s">
        <v>461</v>
      </c>
      <c r="J8" t="s">
        <v>649</v>
      </c>
      <c r="K8" t="s">
        <v>651</v>
      </c>
      <c r="L8" t="s">
        <v>652</v>
      </c>
      <c r="M8" t="s">
        <v>653</v>
      </c>
      <c r="N8" t="s">
        <v>654</v>
      </c>
      <c r="Q8" s="13" t="s">
        <v>649</v>
      </c>
      <c r="R8" t="s">
        <v>166</v>
      </c>
      <c r="S8" t="s">
        <v>397</v>
      </c>
      <c r="T8" t="s">
        <v>398</v>
      </c>
      <c r="U8" t="s">
        <v>167</v>
      </c>
      <c r="V8" t="s">
        <v>168</v>
      </c>
      <c r="W8" t="s">
        <v>169</v>
      </c>
      <c r="X8" t="s">
        <v>170</v>
      </c>
      <c r="Y8" t="s">
        <v>171</v>
      </c>
      <c r="Z8" t="s">
        <v>443</v>
      </c>
      <c r="AA8" t="s">
        <v>445</v>
      </c>
      <c r="AB8" t="s">
        <v>444</v>
      </c>
    </row>
    <row r="9" spans="1:28">
      <c r="A9" s="38" t="s">
        <v>179</v>
      </c>
      <c r="B9" s="31">
        <v>3960253</v>
      </c>
      <c r="C9" s="31">
        <v>17198469</v>
      </c>
      <c r="D9" s="31">
        <v>17783189</v>
      </c>
      <c r="E9" s="43">
        <v>7786222</v>
      </c>
      <c r="F9" s="45">
        <f>SUM(B9:E9)</f>
        <v>46728133</v>
      </c>
      <c r="H9" s="12" t="s">
        <v>179</v>
      </c>
      <c r="I9" s="12">
        <v>601</v>
      </c>
      <c r="J9" s="8">
        <f>IFERROR(VLOOKUP($H9,A$9:F$253,6,FALSE),"—")</f>
        <v>46728133</v>
      </c>
      <c r="K9" s="8">
        <f>IFERROR(VLOOKUP(H9,A$9:F$253,2,FALSE),"—")</f>
        <v>3960253</v>
      </c>
      <c r="L9" s="8">
        <f>IFERROR(VLOOKUP(H9,A$9:F$253,3,FALSE),"—")</f>
        <v>17198469</v>
      </c>
      <c r="M9" s="8">
        <f>IFERROR(VLOOKUP(H9,A$9:F$253,4,FALSE),"—")</f>
        <v>17783189</v>
      </c>
      <c r="N9" s="8">
        <f>IFERROR(VLOOKUP(I9,'FTE Enrollment by Grade Fiscal '!A$6:C$204,3,FALSE),"—")</f>
        <v>3655</v>
      </c>
      <c r="Q9" s="13">
        <f>IFERROR(VLOOKUP($H9,FY15_TED_exp!$A$2:$V$246,2,FALSE),"--")</f>
        <v>49092239</v>
      </c>
      <c r="R9" s="8">
        <f>IFERROR(VLOOKUP($H9,FY15_TED_exp!$A$2:$V$246,11,FALSE),"--")</f>
        <v>24017603.559999999</v>
      </c>
      <c r="S9" s="8">
        <f>IFERROR(VLOOKUP($H9,FY15_TED_exp!$A$2:$V$246,5,FALSE),"--")</f>
        <v>527501.09</v>
      </c>
      <c r="T9" s="8">
        <f>IFERROR(VLOOKUP($H9,FY15_TED_exp!$A$2:$X$246,24,FALSE),"--")</f>
        <v>2471769.7400000002</v>
      </c>
      <c r="U9" s="8">
        <f>IFERROR(VLOOKUP($H9,FY15_TED_exp!$A$2:$V$246,16,FALSE),"--")</f>
        <v>1056899.24</v>
      </c>
      <c r="V9" s="8">
        <f>IFERROR(VLOOKUP($H9,FY15_TED_exp!$A$2:$V$246,9,FALSE),"--")</f>
        <v>561591.66</v>
      </c>
      <c r="W9" s="8">
        <f>IFERROR(VLOOKUP($H9,FY15_TED_exp!$A$2:$V$246,17,FALSE),"--")</f>
        <v>1621375.04</v>
      </c>
      <c r="X9" s="8">
        <f>IFERROR(VLOOKUP($H9,FY15_TED_exp!$A$2:$V$246,19,FALSE),"--")</f>
        <v>2114919.56</v>
      </c>
      <c r="Y9" s="8">
        <f>IFERROR(VLOOKUP($H9,FY15_TED_exp!$A$2:$V$246,12,FALSE),"--")</f>
        <v>2458252.19</v>
      </c>
      <c r="Z9" s="8">
        <f>IFERROR(VLOOKUP($H9,FY15_TED_exp!$A$2:$V$246,7,FALSE),"--")</f>
        <v>2946479.39</v>
      </c>
      <c r="AA9" s="8">
        <f>IFERROR(VLOOKUP($H9,FY15_TED_exp!$A$2:$V$246,18,FALSE),"--")</f>
        <v>2062116.21</v>
      </c>
      <c r="AB9" s="8">
        <f>IFERROR(VLOOKUP($H9,FY15_TED_exp!$A$2:$V$246,4,FALSE),"--")</f>
        <v>0</v>
      </c>
    </row>
    <row r="10" spans="1:28">
      <c r="A10" s="38" t="s">
        <v>180</v>
      </c>
      <c r="B10" s="31">
        <v>2493602</v>
      </c>
      <c r="C10" s="31">
        <v>3579483</v>
      </c>
      <c r="D10" s="31">
        <v>12302332</v>
      </c>
      <c r="E10" s="43">
        <v>4243758</v>
      </c>
      <c r="F10" s="45">
        <f t="shared" ref="F10:F73" si="0">SUM(B10:E10)</f>
        <v>22619175</v>
      </c>
      <c r="H10" s="12" t="s">
        <v>180</v>
      </c>
      <c r="I10" s="12">
        <v>602</v>
      </c>
      <c r="J10" s="8">
        <f t="shared" ref="J10:J73" si="1">IFERROR(VLOOKUP(H10,A$9:F$253,6,FALSE),"—")</f>
        <v>22619175</v>
      </c>
      <c r="K10" s="8">
        <f t="shared" ref="K10:K73" si="2">IFERROR(VLOOKUP(H10,A$9:F$253,2,FALSE),"—")</f>
        <v>2493602</v>
      </c>
      <c r="L10" s="8">
        <f t="shared" ref="L10:L73" si="3">IFERROR(VLOOKUP(H10,A$9:F$253,3,FALSE),"—")</f>
        <v>3579483</v>
      </c>
      <c r="M10" s="8">
        <f t="shared" ref="M10:M73" si="4">IFERROR(VLOOKUP(H10,A$9:F$253,4,FALSE),"—")</f>
        <v>12302332</v>
      </c>
      <c r="N10" s="8">
        <f>IFERROR(VLOOKUP(I10,'FTE Enrollment by Grade Fiscal '!A$6:C$204,3,FALSE),"—")</f>
        <v>1678</v>
      </c>
      <c r="Q10" s="13">
        <f>IFERROR(VLOOKUP($H10,FY15_TED_exp!$A$2:$V$246,2,FALSE),"--")</f>
        <v>23239990</v>
      </c>
      <c r="R10" s="8">
        <f>IFERROR(VLOOKUP($H10,FY15_TED_exp!$A$2:$V$246,11,FALSE),"--")</f>
        <v>11522300.619999999</v>
      </c>
      <c r="S10" s="8">
        <f>IFERROR(VLOOKUP($H10,FY15_TED_exp!$A$2:$V$246,5,FALSE),"--")</f>
        <v>338894.52</v>
      </c>
      <c r="T10" s="8">
        <f>IFERROR(VLOOKUP($H10,FY15_TED_exp!$A$2:$X$246,24,FALSE),"--")</f>
        <v>584424.25</v>
      </c>
      <c r="U10" s="8">
        <f>IFERROR(VLOOKUP($H10,FY15_TED_exp!$A$2:$V$246,16,FALSE),"--")</f>
        <v>385830.55</v>
      </c>
      <c r="V10" s="8">
        <f>IFERROR(VLOOKUP($H10,FY15_TED_exp!$A$2:$V$246,9,FALSE),"--")</f>
        <v>481825.49</v>
      </c>
      <c r="W10" s="8">
        <f>IFERROR(VLOOKUP($H10,FY15_TED_exp!$A$2:$V$246,17,FALSE),"--")</f>
        <v>1031617.58</v>
      </c>
      <c r="X10" s="8">
        <f>IFERROR(VLOOKUP($H10,FY15_TED_exp!$A$2:$V$246,19,FALSE),"--")</f>
        <v>999324.89</v>
      </c>
      <c r="Y10" s="8">
        <f>IFERROR(VLOOKUP($H10,FY15_TED_exp!$A$2:$V$246,12,FALSE),"--")</f>
        <v>1342296.08</v>
      </c>
      <c r="Z10" s="8">
        <f>IFERROR(VLOOKUP($H10,FY15_TED_exp!$A$2:$V$246,7,FALSE),"--")</f>
        <v>383678.69</v>
      </c>
      <c r="AA10" s="8">
        <f>IFERROR(VLOOKUP($H10,FY15_TED_exp!$A$2:$V$246,18,FALSE),"--")</f>
        <v>1251135.47</v>
      </c>
      <c r="AB10" s="8">
        <f>IFERROR(VLOOKUP($H10,FY15_TED_exp!$A$2:$V$246,4,FALSE),"--")</f>
        <v>420150</v>
      </c>
    </row>
    <row r="11" spans="1:28">
      <c r="A11" s="38" t="s">
        <v>597</v>
      </c>
      <c r="B11" s="31">
        <v>0</v>
      </c>
      <c r="C11" s="31">
        <v>0</v>
      </c>
      <c r="D11" s="31">
        <v>0</v>
      </c>
      <c r="E11" s="43">
        <v>0</v>
      </c>
      <c r="F11" s="45">
        <f t="shared" si="0"/>
        <v>0</v>
      </c>
      <c r="H11" s="12" t="s">
        <v>181</v>
      </c>
      <c r="I11" s="12">
        <v>603</v>
      </c>
      <c r="J11" s="8">
        <f t="shared" si="1"/>
        <v>25445948</v>
      </c>
      <c r="K11" s="8">
        <f t="shared" si="2"/>
        <v>2409929</v>
      </c>
      <c r="L11" s="8">
        <f t="shared" si="3"/>
        <v>5722699</v>
      </c>
      <c r="M11" s="8">
        <f t="shared" si="4"/>
        <v>14572124</v>
      </c>
      <c r="N11" s="8">
        <f>IFERROR(VLOOKUP(I11,'FTE Enrollment by Grade Fiscal '!A$6:C$204,3,FALSE),"—")</f>
        <v>2103</v>
      </c>
      <c r="Q11" s="13">
        <f>IFERROR(VLOOKUP($H11,FY15_TED_exp!$A$2:$V$246,2,FALSE),"--")</f>
        <v>32396675</v>
      </c>
      <c r="R11" s="8">
        <f>IFERROR(VLOOKUP($H11,FY15_TED_exp!$A$2:$V$246,11,FALSE),"--")</f>
        <v>13583617.92</v>
      </c>
      <c r="S11" s="8">
        <f>IFERROR(VLOOKUP($H11,FY15_TED_exp!$A$2:$V$246,5,FALSE),"--")</f>
        <v>424854.56</v>
      </c>
      <c r="T11" s="8">
        <f>IFERROR(VLOOKUP($H11,FY15_TED_exp!$A$2:$X$246,24,FALSE),"--")</f>
        <v>713279.77</v>
      </c>
      <c r="U11" s="8">
        <f>IFERROR(VLOOKUP($H11,FY15_TED_exp!$A$2:$V$246,16,FALSE),"--")</f>
        <v>1267932.81</v>
      </c>
      <c r="V11" s="8">
        <f>IFERROR(VLOOKUP($H11,FY15_TED_exp!$A$2:$V$246,9,FALSE),"--")</f>
        <v>358387.76</v>
      </c>
      <c r="W11" s="8">
        <f>IFERROR(VLOOKUP($H11,FY15_TED_exp!$A$2:$V$246,17,FALSE),"--")</f>
        <v>1220763.2</v>
      </c>
      <c r="X11" s="8">
        <f>IFERROR(VLOOKUP($H11,FY15_TED_exp!$A$2:$V$246,19,FALSE),"--")</f>
        <v>897691.73</v>
      </c>
      <c r="Y11" s="8">
        <f>IFERROR(VLOOKUP($H11,FY15_TED_exp!$A$2:$V$246,12,FALSE),"--")</f>
        <v>1751738.43</v>
      </c>
      <c r="Z11" s="8">
        <f>IFERROR(VLOOKUP($H11,FY15_TED_exp!$A$2:$V$246,7,FALSE),"--")</f>
        <v>7743869.5</v>
      </c>
      <c r="AA11" s="8">
        <f>IFERROR(VLOOKUP($H11,FY15_TED_exp!$A$2:$V$246,18,FALSE),"--")</f>
        <v>1251737.2</v>
      </c>
      <c r="AB11" s="8">
        <f>IFERROR(VLOOKUP($H11,FY15_TED_exp!$A$2:$V$246,4,FALSE),"--")</f>
        <v>352912.49</v>
      </c>
    </row>
    <row r="12" spans="1:28">
      <c r="A12" s="38" t="s">
        <v>338</v>
      </c>
      <c r="B12" s="31">
        <v>109142298</v>
      </c>
      <c r="C12" s="31">
        <v>570332632</v>
      </c>
      <c r="D12" s="31">
        <v>171508831</v>
      </c>
      <c r="E12" s="43">
        <v>5070022</v>
      </c>
      <c r="F12" s="45">
        <f t="shared" si="0"/>
        <v>856053783</v>
      </c>
      <c r="H12" s="12" t="s">
        <v>182</v>
      </c>
      <c r="I12" s="12">
        <v>604</v>
      </c>
      <c r="J12" s="8">
        <f t="shared" si="1"/>
        <v>7526112</v>
      </c>
      <c r="K12" s="8">
        <f t="shared" si="2"/>
        <v>683135</v>
      </c>
      <c r="L12" s="8">
        <f t="shared" si="3"/>
        <v>2711983</v>
      </c>
      <c r="M12" s="8">
        <f t="shared" si="4"/>
        <v>2041665</v>
      </c>
      <c r="N12" s="8">
        <f>IFERROR(VLOOKUP(I12,'FTE Enrollment by Grade Fiscal '!A$6:C$204,3,FALSE),"—")</f>
        <v>347</v>
      </c>
      <c r="Q12" s="13">
        <f>IFERROR(VLOOKUP($H12,FY15_TED_exp!$A$2:$V$246,2,FALSE),"--")</f>
        <v>5257302</v>
      </c>
      <c r="R12" s="8">
        <f>IFERROR(VLOOKUP($H12,FY15_TED_exp!$A$2:$V$246,11,FALSE),"--")</f>
        <v>1498968.78</v>
      </c>
      <c r="S12" s="8">
        <f>IFERROR(VLOOKUP($H12,FY15_TED_exp!$A$2:$V$246,5,FALSE),"--")</f>
        <v>6393.44</v>
      </c>
      <c r="T12" s="8">
        <f>IFERROR(VLOOKUP($H12,FY15_TED_exp!$A$2:$X$246,24,FALSE),"--")</f>
        <v>65527.360000000001</v>
      </c>
      <c r="U12" s="8">
        <f>IFERROR(VLOOKUP($H12,FY15_TED_exp!$A$2:$V$246,16,FALSE),"--")</f>
        <v>51551.37</v>
      </c>
      <c r="V12" s="8">
        <f>IFERROR(VLOOKUP($H12,FY15_TED_exp!$A$2:$V$246,9,FALSE),"--")</f>
        <v>281633.05</v>
      </c>
      <c r="W12" s="8">
        <f>IFERROR(VLOOKUP($H12,FY15_TED_exp!$A$2:$V$246,17,FALSE),"--")</f>
        <v>279155.08</v>
      </c>
      <c r="X12" s="8">
        <f>IFERROR(VLOOKUP($H12,FY15_TED_exp!$A$2:$V$246,19,FALSE),"--")</f>
        <v>223151.35999999999</v>
      </c>
      <c r="Y12" s="8">
        <f>IFERROR(VLOOKUP($H12,FY15_TED_exp!$A$2:$V$246,12,FALSE),"--")</f>
        <v>318477.14</v>
      </c>
      <c r="Z12" s="8">
        <f>IFERROR(VLOOKUP($H12,FY15_TED_exp!$A$2:$V$246,7,FALSE),"--")</f>
        <v>0</v>
      </c>
      <c r="AA12" s="8">
        <f>IFERROR(VLOOKUP($H12,FY15_TED_exp!$A$2:$V$246,18,FALSE),"--")</f>
        <v>226872.37</v>
      </c>
      <c r="AB12" s="8">
        <f>IFERROR(VLOOKUP($H12,FY15_TED_exp!$A$2:$V$246,4,FALSE),"--")</f>
        <v>87410.84</v>
      </c>
    </row>
    <row r="13" spans="1:28">
      <c r="A13" s="38" t="s">
        <v>598</v>
      </c>
      <c r="B13" s="31">
        <v>0</v>
      </c>
      <c r="C13" s="31">
        <v>0</v>
      </c>
      <c r="D13" s="31">
        <v>0</v>
      </c>
      <c r="E13" s="43">
        <v>0</v>
      </c>
      <c r="F13" s="45">
        <f t="shared" si="0"/>
        <v>0</v>
      </c>
      <c r="H13" s="12" t="s">
        <v>183</v>
      </c>
      <c r="I13" s="12">
        <v>605</v>
      </c>
      <c r="J13" s="8">
        <f t="shared" si="1"/>
        <v>66317618</v>
      </c>
      <c r="K13" s="8">
        <f t="shared" si="2"/>
        <v>9139016</v>
      </c>
      <c r="L13" s="8">
        <f t="shared" si="3"/>
        <v>25873770</v>
      </c>
      <c r="M13" s="8">
        <f t="shared" si="4"/>
        <v>24717926</v>
      </c>
      <c r="N13" s="8">
        <f>IFERROR(VLOOKUP(I13,'FTE Enrollment by Grade Fiscal '!A$6:C$204,3,FALSE),"—")</f>
        <v>5467</v>
      </c>
      <c r="Q13" s="13">
        <f>IFERROR(VLOOKUP($H13,FY15_TED_exp!$A$2:$V$246,2,FALSE),"--")</f>
        <v>67298476</v>
      </c>
      <c r="R13" s="8">
        <f>IFERROR(VLOOKUP($H13,FY15_TED_exp!$A$2:$V$246,11,FALSE),"--")</f>
        <v>33369458.469999999</v>
      </c>
      <c r="S13" s="8">
        <f>IFERROR(VLOOKUP($H13,FY15_TED_exp!$A$2:$V$246,5,FALSE),"--")</f>
        <v>827405.63</v>
      </c>
      <c r="T13" s="8">
        <f>IFERROR(VLOOKUP($H13,FY15_TED_exp!$A$2:$X$246,24,FALSE),"--")</f>
        <v>1992583.2200000002</v>
      </c>
      <c r="U13" s="8">
        <f>IFERROR(VLOOKUP($H13,FY15_TED_exp!$A$2:$V$246,16,FALSE),"--")</f>
        <v>1814467.97</v>
      </c>
      <c r="V13" s="8">
        <f>IFERROR(VLOOKUP($H13,FY15_TED_exp!$A$2:$V$246,9,FALSE),"--")</f>
        <v>980483.81</v>
      </c>
      <c r="W13" s="8">
        <f>IFERROR(VLOOKUP($H13,FY15_TED_exp!$A$2:$V$246,17,FALSE),"--")</f>
        <v>2931718.45</v>
      </c>
      <c r="X13" s="8">
        <f>IFERROR(VLOOKUP($H13,FY15_TED_exp!$A$2:$V$246,19,FALSE),"--")</f>
        <v>3286771.61</v>
      </c>
      <c r="Y13" s="8">
        <f>IFERROR(VLOOKUP($H13,FY15_TED_exp!$A$2:$V$246,12,FALSE),"--")</f>
        <v>3955590.08</v>
      </c>
      <c r="Z13" s="8">
        <f>IFERROR(VLOOKUP($H13,FY15_TED_exp!$A$2:$V$246,7,FALSE),"--")</f>
        <v>0</v>
      </c>
      <c r="AA13" s="8">
        <f>IFERROR(VLOOKUP($H13,FY15_TED_exp!$A$2:$V$246,18,FALSE),"--")</f>
        <v>4186632.46</v>
      </c>
      <c r="AB13" s="8">
        <f>IFERROR(VLOOKUP($H13,FY15_TED_exp!$A$2:$V$246,4,FALSE),"--")</f>
        <v>5985000</v>
      </c>
    </row>
    <row r="14" spans="1:28">
      <c r="A14" s="38" t="s">
        <v>181</v>
      </c>
      <c r="B14" s="31">
        <v>2409929</v>
      </c>
      <c r="C14" s="31">
        <v>5722699</v>
      </c>
      <c r="D14" s="31">
        <v>14572124</v>
      </c>
      <c r="E14" s="43">
        <v>2741196</v>
      </c>
      <c r="F14" s="45">
        <f t="shared" si="0"/>
        <v>25445948</v>
      </c>
      <c r="H14" s="12" t="s">
        <v>184</v>
      </c>
      <c r="I14" s="12">
        <v>606</v>
      </c>
      <c r="J14" s="8">
        <f t="shared" si="1"/>
        <v>39111215</v>
      </c>
      <c r="K14" s="8">
        <f t="shared" si="2"/>
        <v>2660321</v>
      </c>
      <c r="L14" s="8">
        <f t="shared" si="3"/>
        <v>12308150</v>
      </c>
      <c r="M14" s="8">
        <f t="shared" si="4"/>
        <v>16525500</v>
      </c>
      <c r="N14" s="8">
        <f>IFERROR(VLOOKUP(I14,'FTE Enrollment by Grade Fiscal '!A$6:C$204,3,FALSE),"—")</f>
        <v>2857</v>
      </c>
      <c r="Q14" s="13">
        <f>IFERROR(VLOOKUP($H14,FY15_TED_exp!$A$2:$V$246,2,FALSE),"--")</f>
        <v>40102669</v>
      </c>
      <c r="R14" s="8">
        <f>IFERROR(VLOOKUP($H14,FY15_TED_exp!$A$2:$V$246,11,FALSE),"--")</f>
        <v>18278688.550000001</v>
      </c>
      <c r="S14" s="8">
        <f>IFERROR(VLOOKUP($H14,FY15_TED_exp!$A$2:$V$246,5,FALSE),"--")</f>
        <v>512769.65</v>
      </c>
      <c r="T14" s="8">
        <f>IFERROR(VLOOKUP($H14,FY15_TED_exp!$A$2:$X$246,24,FALSE),"--")</f>
        <v>980539.59</v>
      </c>
      <c r="U14" s="8">
        <f>IFERROR(VLOOKUP($H14,FY15_TED_exp!$A$2:$V$246,16,FALSE),"--")</f>
        <v>598410.29</v>
      </c>
      <c r="V14" s="8">
        <f>IFERROR(VLOOKUP($H14,FY15_TED_exp!$A$2:$V$246,9,FALSE),"--")</f>
        <v>445493.53</v>
      </c>
      <c r="W14" s="8">
        <f>IFERROR(VLOOKUP($H14,FY15_TED_exp!$A$2:$V$246,17,FALSE),"--")</f>
        <v>1949114.08</v>
      </c>
      <c r="X14" s="8">
        <f>IFERROR(VLOOKUP($H14,FY15_TED_exp!$A$2:$V$246,19,FALSE),"--")</f>
        <v>2026327.55</v>
      </c>
      <c r="Y14" s="8">
        <f>IFERROR(VLOOKUP($H14,FY15_TED_exp!$A$2:$V$246,12,FALSE),"--")</f>
        <v>1973949.26</v>
      </c>
      <c r="Z14" s="8">
        <f>IFERROR(VLOOKUP($H14,FY15_TED_exp!$A$2:$V$246,7,FALSE),"--")</f>
        <v>1209303.5</v>
      </c>
      <c r="AA14" s="8">
        <f>IFERROR(VLOOKUP($H14,FY15_TED_exp!$A$2:$V$246,18,FALSE),"--")</f>
        <v>1657932.21</v>
      </c>
      <c r="AB14" s="8">
        <f>IFERROR(VLOOKUP($H14,FY15_TED_exp!$A$2:$V$246,4,FALSE),"--")</f>
        <v>2298150</v>
      </c>
    </row>
    <row r="15" spans="1:28">
      <c r="A15" s="38" t="s">
        <v>182</v>
      </c>
      <c r="B15" s="31">
        <v>683135</v>
      </c>
      <c r="C15" s="31">
        <v>2711983</v>
      </c>
      <c r="D15" s="31">
        <v>2041665</v>
      </c>
      <c r="E15" s="43">
        <v>2089329</v>
      </c>
      <c r="F15" s="45">
        <f t="shared" si="0"/>
        <v>7526112</v>
      </c>
      <c r="H15" s="12" t="s">
        <v>185</v>
      </c>
      <c r="I15" s="12">
        <v>607</v>
      </c>
      <c r="J15" s="8">
        <f t="shared" si="1"/>
        <v>141277668</v>
      </c>
      <c r="K15" s="8">
        <f t="shared" si="2"/>
        <v>11071507</v>
      </c>
      <c r="L15" s="8">
        <f t="shared" si="3"/>
        <v>44253047</v>
      </c>
      <c r="M15" s="8">
        <f t="shared" si="4"/>
        <v>75585205</v>
      </c>
      <c r="N15" s="8">
        <f>IFERROR(VLOOKUP(I15,'FTE Enrollment by Grade Fiscal '!A$6:C$204,3,FALSE),"—")</f>
        <v>13432</v>
      </c>
      <c r="Q15" s="13">
        <f>IFERROR(VLOOKUP($H15,FY15_TED_exp!$A$2:$V$246,2,FALSE),"--")</f>
        <v>149891006</v>
      </c>
      <c r="R15" s="8">
        <f>IFERROR(VLOOKUP($H15,FY15_TED_exp!$A$2:$V$246,11,FALSE),"--")</f>
        <v>79107488.840000004</v>
      </c>
      <c r="S15" s="8">
        <f>IFERROR(VLOOKUP($H15,FY15_TED_exp!$A$2:$V$246,5,FALSE),"--")</f>
        <v>1352503.72</v>
      </c>
      <c r="T15" s="8">
        <f>IFERROR(VLOOKUP($H15,FY15_TED_exp!$A$2:$X$246,24,FALSE),"--")</f>
        <v>4535703.91</v>
      </c>
      <c r="U15" s="8">
        <f>IFERROR(VLOOKUP($H15,FY15_TED_exp!$A$2:$V$246,16,FALSE),"--")</f>
        <v>3695991.96</v>
      </c>
      <c r="V15" s="8">
        <f>IFERROR(VLOOKUP($H15,FY15_TED_exp!$A$2:$V$246,9,FALSE),"--")</f>
        <v>1193627.69</v>
      </c>
      <c r="W15" s="8">
        <f>IFERROR(VLOOKUP($H15,FY15_TED_exp!$A$2:$V$246,17,FALSE),"--")</f>
        <v>6620086.8499999996</v>
      </c>
      <c r="X15" s="8">
        <f>IFERROR(VLOOKUP($H15,FY15_TED_exp!$A$2:$V$246,19,FALSE),"--")</f>
        <v>8679480.8399999999</v>
      </c>
      <c r="Y15" s="8">
        <f>IFERROR(VLOOKUP($H15,FY15_TED_exp!$A$2:$V$246,12,FALSE),"--")</f>
        <v>7121860.4100000001</v>
      </c>
      <c r="Z15" s="8">
        <f>IFERROR(VLOOKUP($H15,FY15_TED_exp!$A$2:$V$246,7,FALSE),"--")</f>
        <v>10306531.199999999</v>
      </c>
      <c r="AA15" s="8">
        <f>IFERROR(VLOOKUP($H15,FY15_TED_exp!$A$2:$V$246,18,FALSE),"--")</f>
        <v>6944301.54</v>
      </c>
      <c r="AB15" s="8">
        <f>IFERROR(VLOOKUP($H15,FY15_TED_exp!$A$2:$V$246,4,FALSE),"--")</f>
        <v>7433355.71</v>
      </c>
    </row>
    <row r="16" spans="1:28">
      <c r="A16" s="38" t="s">
        <v>183</v>
      </c>
      <c r="B16" s="31">
        <v>9139016</v>
      </c>
      <c r="C16" s="31">
        <v>25873770</v>
      </c>
      <c r="D16" s="31">
        <v>24717926</v>
      </c>
      <c r="E16" s="43">
        <v>6586906</v>
      </c>
      <c r="F16" s="45">
        <f t="shared" si="0"/>
        <v>66317618</v>
      </c>
      <c r="H16" s="12" t="s">
        <v>186</v>
      </c>
      <c r="I16" s="12">
        <v>608</v>
      </c>
      <c r="J16" s="8">
        <f t="shared" si="1"/>
        <v>162931519</v>
      </c>
      <c r="K16" s="8">
        <f t="shared" si="2"/>
        <v>12375680</v>
      </c>
      <c r="L16" s="8">
        <f t="shared" si="3"/>
        <v>63956320</v>
      </c>
      <c r="M16" s="8">
        <f t="shared" si="4"/>
        <v>70365313</v>
      </c>
      <c r="N16" s="8">
        <f>IFERROR(VLOOKUP(I16,'FTE Enrollment by Grade Fiscal '!A$6:C$204,3,FALSE),"—")</f>
        <v>13997</v>
      </c>
      <c r="Q16" s="13">
        <f>IFERROR(VLOOKUP($H16,FY15_TED_exp!$A$2:$V$246,2,FALSE),"--")</f>
        <v>175734741</v>
      </c>
      <c r="R16" s="8">
        <f>IFERROR(VLOOKUP($H16,FY15_TED_exp!$A$2:$V$246,11,FALSE),"--")</f>
        <v>92061155.140000001</v>
      </c>
      <c r="S16" s="8">
        <f>IFERROR(VLOOKUP($H16,FY15_TED_exp!$A$2:$V$246,5,FALSE),"--")</f>
        <v>1718656.18</v>
      </c>
      <c r="T16" s="8">
        <f>IFERROR(VLOOKUP($H16,FY15_TED_exp!$A$2:$X$246,24,FALSE),"--")</f>
        <v>3661902.86</v>
      </c>
      <c r="U16" s="8">
        <f>IFERROR(VLOOKUP($H16,FY15_TED_exp!$A$2:$V$246,16,FALSE),"--")</f>
        <v>3975887.51</v>
      </c>
      <c r="V16" s="8">
        <f>IFERROR(VLOOKUP($H16,FY15_TED_exp!$A$2:$V$246,9,FALSE),"--")</f>
        <v>839221.89</v>
      </c>
      <c r="W16" s="8">
        <f>IFERROR(VLOOKUP($H16,FY15_TED_exp!$A$2:$V$246,17,FALSE),"--")</f>
        <v>7768505.2400000002</v>
      </c>
      <c r="X16" s="8">
        <f>IFERROR(VLOOKUP($H16,FY15_TED_exp!$A$2:$V$246,19,FALSE),"--")</f>
        <v>7525232.6399999997</v>
      </c>
      <c r="Y16" s="8">
        <f>IFERROR(VLOOKUP($H16,FY15_TED_exp!$A$2:$V$246,12,FALSE),"--")</f>
        <v>9735431.6400000006</v>
      </c>
      <c r="Z16" s="8">
        <f>IFERROR(VLOOKUP($H16,FY15_TED_exp!$A$2:$V$246,7,FALSE),"--")</f>
        <v>6796397.1500000004</v>
      </c>
      <c r="AA16" s="8">
        <f>IFERROR(VLOOKUP($H16,FY15_TED_exp!$A$2:$V$246,18,FALSE),"--")</f>
        <v>6961595.0300000003</v>
      </c>
      <c r="AB16" s="8">
        <f>IFERROR(VLOOKUP($H16,FY15_TED_exp!$A$2:$V$246,4,FALSE),"--")</f>
        <v>14840885.810000001</v>
      </c>
    </row>
    <row r="17" spans="1:28">
      <c r="A17" s="38" t="s">
        <v>184</v>
      </c>
      <c r="B17" s="31">
        <v>2660321</v>
      </c>
      <c r="C17" s="31">
        <v>12308150</v>
      </c>
      <c r="D17" s="31">
        <v>16525500</v>
      </c>
      <c r="E17" s="43">
        <v>7617244</v>
      </c>
      <c r="F17" s="45">
        <f t="shared" si="0"/>
        <v>39111215</v>
      </c>
      <c r="H17" s="12" t="s">
        <v>187</v>
      </c>
      <c r="I17" s="12">
        <v>609</v>
      </c>
      <c r="J17" s="8">
        <f t="shared" si="1"/>
        <v>35404842</v>
      </c>
      <c r="K17" s="8">
        <f t="shared" si="2"/>
        <v>4730858</v>
      </c>
      <c r="L17" s="8">
        <f t="shared" si="3"/>
        <v>9617487</v>
      </c>
      <c r="M17" s="8">
        <f t="shared" si="4"/>
        <v>19027983</v>
      </c>
      <c r="N17" s="8">
        <f>IFERROR(VLOOKUP(I17,'FTE Enrollment by Grade Fiscal '!A$6:C$204,3,FALSE),"—")</f>
        <v>3288</v>
      </c>
      <c r="Q17" s="13">
        <f>IFERROR(VLOOKUP($H17,FY15_TED_exp!$A$2:$V$246,2,FALSE),"--")</f>
        <v>35614342</v>
      </c>
      <c r="R17" s="8">
        <f>IFERROR(VLOOKUP($H17,FY15_TED_exp!$A$2:$V$246,11,FALSE),"--")</f>
        <v>21034006.690000001</v>
      </c>
      <c r="S17" s="8">
        <f>IFERROR(VLOOKUP($H17,FY15_TED_exp!$A$2:$V$246,5,FALSE),"--")</f>
        <v>435456.73</v>
      </c>
      <c r="T17" s="8">
        <f>IFERROR(VLOOKUP($H17,FY15_TED_exp!$A$2:$X$246,24,FALSE),"--")</f>
        <v>1242648.8899999999</v>
      </c>
      <c r="U17" s="8">
        <f>IFERROR(VLOOKUP($H17,FY15_TED_exp!$A$2:$V$246,16,FALSE),"--")</f>
        <v>689744.28</v>
      </c>
      <c r="V17" s="8">
        <f>IFERROR(VLOOKUP($H17,FY15_TED_exp!$A$2:$V$246,9,FALSE),"--")</f>
        <v>477664.15</v>
      </c>
      <c r="W17" s="8">
        <f>IFERROR(VLOOKUP($H17,FY15_TED_exp!$A$2:$V$246,17,FALSE),"--")</f>
        <v>1921565.41</v>
      </c>
      <c r="X17" s="8">
        <f>IFERROR(VLOOKUP($H17,FY15_TED_exp!$A$2:$V$246,19,FALSE),"--")</f>
        <v>1438950.34</v>
      </c>
      <c r="Y17" s="8">
        <f>IFERROR(VLOOKUP($H17,FY15_TED_exp!$A$2:$V$246,12,FALSE),"--")</f>
        <v>2702598.1</v>
      </c>
      <c r="Z17" s="8">
        <f>IFERROR(VLOOKUP($H17,FY15_TED_exp!$A$2:$V$246,7,FALSE),"--")</f>
        <v>353946.12</v>
      </c>
      <c r="AA17" s="8">
        <f>IFERROR(VLOOKUP($H17,FY15_TED_exp!$A$2:$V$246,18,FALSE),"--")</f>
        <v>1814092.56</v>
      </c>
      <c r="AB17" s="8">
        <f>IFERROR(VLOOKUP($H17,FY15_TED_exp!$A$2:$V$246,4,FALSE),"--")</f>
        <v>871035</v>
      </c>
    </row>
    <row r="18" spans="1:28">
      <c r="A18" s="38" t="s">
        <v>185</v>
      </c>
      <c r="B18" s="31">
        <v>11071507</v>
      </c>
      <c r="C18" s="31">
        <v>44253047</v>
      </c>
      <c r="D18" s="31">
        <v>75585205</v>
      </c>
      <c r="E18" s="43">
        <v>10367909</v>
      </c>
      <c r="F18" s="45">
        <f t="shared" si="0"/>
        <v>141277668</v>
      </c>
      <c r="H18" s="12" t="s">
        <v>188</v>
      </c>
      <c r="I18" s="12">
        <v>610</v>
      </c>
      <c r="J18" s="8">
        <f t="shared" si="1"/>
        <v>32961563</v>
      </c>
      <c r="K18" s="8">
        <f t="shared" si="2"/>
        <v>4907746</v>
      </c>
      <c r="L18" s="8">
        <f t="shared" si="3"/>
        <v>7880044</v>
      </c>
      <c r="M18" s="8">
        <f t="shared" si="4"/>
        <v>18258763</v>
      </c>
      <c r="N18" s="8">
        <f>IFERROR(VLOOKUP(I18,'FTE Enrollment by Grade Fiscal '!A$6:C$204,3,FALSE),"—")</f>
        <v>3140</v>
      </c>
      <c r="Q18" s="13">
        <f>IFERROR(VLOOKUP($H18,FY15_TED_exp!$A$2:$V$246,2,FALSE),"--")</f>
        <v>34175974</v>
      </c>
      <c r="R18" s="8">
        <f>IFERROR(VLOOKUP($H18,FY15_TED_exp!$A$2:$V$246,11,FALSE),"--")</f>
        <v>19865647.149999999</v>
      </c>
      <c r="S18" s="8">
        <f>IFERROR(VLOOKUP($H18,FY15_TED_exp!$A$2:$V$246,5,FALSE),"--")</f>
        <v>397395.61</v>
      </c>
      <c r="T18" s="8">
        <f>IFERROR(VLOOKUP($H18,FY15_TED_exp!$A$2:$X$246,24,FALSE),"--")</f>
        <v>921305.02</v>
      </c>
      <c r="U18" s="8">
        <f>IFERROR(VLOOKUP($H18,FY15_TED_exp!$A$2:$V$246,16,FALSE),"--")</f>
        <v>1099228.58</v>
      </c>
      <c r="V18" s="8">
        <f>IFERROR(VLOOKUP($H18,FY15_TED_exp!$A$2:$V$246,9,FALSE),"--")</f>
        <v>690426.54</v>
      </c>
      <c r="W18" s="8">
        <f>IFERROR(VLOOKUP($H18,FY15_TED_exp!$A$2:$V$246,17,FALSE),"--")</f>
        <v>1343257.01</v>
      </c>
      <c r="X18" s="8">
        <f>IFERROR(VLOOKUP($H18,FY15_TED_exp!$A$2:$V$246,19,FALSE),"--")</f>
        <v>1694740.71</v>
      </c>
      <c r="Y18" s="8">
        <f>IFERROR(VLOOKUP($H18,FY15_TED_exp!$A$2:$V$246,12,FALSE),"--")</f>
        <v>1985978.35</v>
      </c>
      <c r="Z18" s="8">
        <f>IFERROR(VLOOKUP($H18,FY15_TED_exp!$A$2:$V$246,7,FALSE),"--")</f>
        <v>200614.57</v>
      </c>
      <c r="AA18" s="8">
        <f>IFERROR(VLOOKUP($H18,FY15_TED_exp!$A$2:$V$246,18,FALSE),"--")</f>
        <v>1944733.47</v>
      </c>
      <c r="AB18" s="8">
        <f>IFERROR(VLOOKUP($H18,FY15_TED_exp!$A$2:$V$246,4,FALSE),"--")</f>
        <v>1761050</v>
      </c>
    </row>
    <row r="19" spans="1:28">
      <c r="A19" s="38" t="s">
        <v>186</v>
      </c>
      <c r="B19" s="31">
        <v>12375680</v>
      </c>
      <c r="C19" s="31">
        <v>63956320</v>
      </c>
      <c r="D19" s="31">
        <v>70365313</v>
      </c>
      <c r="E19" s="43">
        <v>16234206</v>
      </c>
      <c r="F19" s="45">
        <f t="shared" si="0"/>
        <v>162931519</v>
      </c>
      <c r="H19" s="12" t="s">
        <v>189</v>
      </c>
      <c r="I19" s="12">
        <v>611</v>
      </c>
      <c r="J19" s="8">
        <f t="shared" si="1"/>
        <v>285011558</v>
      </c>
      <c r="K19" s="8">
        <f t="shared" si="2"/>
        <v>50134483</v>
      </c>
      <c r="L19" s="8">
        <f t="shared" si="3"/>
        <v>115487127</v>
      </c>
      <c r="M19" s="8">
        <f t="shared" si="4"/>
        <v>117206473</v>
      </c>
      <c r="N19" s="8">
        <f>IFERROR(VLOOKUP(I19,'FTE Enrollment by Grade Fiscal '!A$6:C$204,3,FALSE),"—")</f>
        <v>24214</v>
      </c>
      <c r="Q19" s="13">
        <f>IFERROR(VLOOKUP($H19,FY15_TED_exp!$A$2:$V$246,2,FALSE),"--")</f>
        <v>319019406</v>
      </c>
      <c r="R19" s="8">
        <f>IFERROR(VLOOKUP($H19,FY15_TED_exp!$A$2:$V$246,11,FALSE),"--")</f>
        <v>150209119.08000001</v>
      </c>
      <c r="S19" s="8">
        <f>IFERROR(VLOOKUP($H19,FY15_TED_exp!$A$2:$V$246,5,FALSE),"--")</f>
        <v>4085584.63</v>
      </c>
      <c r="T19" s="8">
        <f>IFERROR(VLOOKUP($H19,FY15_TED_exp!$A$2:$X$246,24,FALSE),"--")</f>
        <v>22884021.82</v>
      </c>
      <c r="U19" s="8">
        <f>IFERROR(VLOOKUP($H19,FY15_TED_exp!$A$2:$V$246,16,FALSE),"--")</f>
        <v>8966391.8399999999</v>
      </c>
      <c r="V19" s="8">
        <f>IFERROR(VLOOKUP($H19,FY15_TED_exp!$A$2:$V$246,9,FALSE),"--")</f>
        <v>2919064.75</v>
      </c>
      <c r="W19" s="8">
        <f>IFERROR(VLOOKUP($H19,FY15_TED_exp!$A$2:$V$246,17,FALSE),"--")</f>
        <v>14901034.17</v>
      </c>
      <c r="X19" s="8">
        <f>IFERROR(VLOOKUP($H19,FY15_TED_exp!$A$2:$V$246,19,FALSE),"--")</f>
        <v>10768753.720000001</v>
      </c>
      <c r="Y19" s="8">
        <f>IFERROR(VLOOKUP($H19,FY15_TED_exp!$A$2:$V$246,12,FALSE),"--")</f>
        <v>20976200.550000001</v>
      </c>
      <c r="Z19" s="8">
        <f>IFERROR(VLOOKUP($H19,FY15_TED_exp!$A$2:$V$246,7,FALSE),"--")</f>
        <v>55503427.32</v>
      </c>
      <c r="AA19" s="8">
        <f>IFERROR(VLOOKUP($H19,FY15_TED_exp!$A$2:$V$246,18,FALSE),"--")</f>
        <v>16536470</v>
      </c>
      <c r="AB19" s="8">
        <f>IFERROR(VLOOKUP($H19,FY15_TED_exp!$A$2:$V$246,4,FALSE),"--")</f>
        <v>585339.29</v>
      </c>
    </row>
    <row r="20" spans="1:28">
      <c r="A20" s="38" t="s">
        <v>187</v>
      </c>
      <c r="B20" s="31">
        <v>4730858</v>
      </c>
      <c r="C20" s="31">
        <v>9617487</v>
      </c>
      <c r="D20" s="31">
        <v>19027983</v>
      </c>
      <c r="E20" s="43">
        <v>2028514</v>
      </c>
      <c r="F20" s="45">
        <f t="shared" si="0"/>
        <v>35404842</v>
      </c>
      <c r="H20" s="12" t="s">
        <v>190</v>
      </c>
      <c r="I20" s="12">
        <v>612</v>
      </c>
      <c r="J20" s="8">
        <f t="shared" si="1"/>
        <v>25261934</v>
      </c>
      <c r="K20" s="8">
        <f t="shared" si="2"/>
        <v>3165920</v>
      </c>
      <c r="L20" s="8">
        <f t="shared" si="3"/>
        <v>6240656</v>
      </c>
      <c r="M20" s="8">
        <f t="shared" si="4"/>
        <v>14810500</v>
      </c>
      <c r="N20" s="8">
        <f>IFERROR(VLOOKUP(I20,'FTE Enrollment by Grade Fiscal '!A$6:C$204,3,FALSE),"—")</f>
        <v>2470</v>
      </c>
      <c r="Q20" s="13">
        <f>IFERROR(VLOOKUP($H20,FY15_TED_exp!$A$2:$V$246,2,FALSE),"--")</f>
        <v>26036443</v>
      </c>
      <c r="R20" s="8">
        <f>IFERROR(VLOOKUP($H20,FY15_TED_exp!$A$2:$V$246,11,FALSE),"--")</f>
        <v>15153207.4</v>
      </c>
      <c r="S20" s="8">
        <f>IFERROR(VLOOKUP($H20,FY15_TED_exp!$A$2:$V$246,5,FALSE),"--")</f>
        <v>361642.8</v>
      </c>
      <c r="T20" s="8">
        <f>IFERROR(VLOOKUP($H20,FY15_TED_exp!$A$2:$X$246,24,FALSE),"--")</f>
        <v>446991.49</v>
      </c>
      <c r="U20" s="8">
        <f>IFERROR(VLOOKUP($H20,FY15_TED_exp!$A$2:$V$246,16,FALSE),"--")</f>
        <v>773640.53</v>
      </c>
      <c r="V20" s="8">
        <f>IFERROR(VLOOKUP($H20,FY15_TED_exp!$A$2:$V$246,9,FALSE),"--")</f>
        <v>450003.68</v>
      </c>
      <c r="W20" s="8">
        <f>IFERROR(VLOOKUP($H20,FY15_TED_exp!$A$2:$V$246,17,FALSE),"--")</f>
        <v>1478114.82</v>
      </c>
      <c r="X20" s="8">
        <f>IFERROR(VLOOKUP($H20,FY15_TED_exp!$A$2:$V$246,19,FALSE),"--")</f>
        <v>1421312.93</v>
      </c>
      <c r="Y20" s="8">
        <f>IFERROR(VLOOKUP($H20,FY15_TED_exp!$A$2:$V$246,12,FALSE),"--")</f>
        <v>1688660.21</v>
      </c>
      <c r="Z20" s="8">
        <f>IFERROR(VLOOKUP($H20,FY15_TED_exp!$A$2:$V$246,7,FALSE),"--")</f>
        <v>43528.25</v>
      </c>
      <c r="AA20" s="8">
        <f>IFERROR(VLOOKUP($H20,FY15_TED_exp!$A$2:$V$246,18,FALSE),"--")</f>
        <v>1828886.04</v>
      </c>
      <c r="AB20" s="8">
        <f>IFERROR(VLOOKUP($H20,FY15_TED_exp!$A$2:$V$246,4,FALSE),"--")</f>
        <v>1084805.6299999999</v>
      </c>
    </row>
    <row r="21" spans="1:28">
      <c r="A21" s="38" t="s">
        <v>188</v>
      </c>
      <c r="B21" s="31">
        <v>4907746</v>
      </c>
      <c r="C21" s="31">
        <v>7880044</v>
      </c>
      <c r="D21" s="31">
        <v>18258763</v>
      </c>
      <c r="E21" s="43">
        <v>1915010</v>
      </c>
      <c r="F21" s="45">
        <f t="shared" si="0"/>
        <v>32961563</v>
      </c>
      <c r="H21" s="12" t="s">
        <v>191</v>
      </c>
      <c r="I21" s="12">
        <v>613</v>
      </c>
      <c r="J21" s="8">
        <f t="shared" si="1"/>
        <v>35391338</v>
      </c>
      <c r="K21" s="8">
        <f t="shared" si="2"/>
        <v>4382889</v>
      </c>
      <c r="L21" s="8">
        <f t="shared" si="3"/>
        <v>7977859</v>
      </c>
      <c r="M21" s="8">
        <f t="shared" si="4"/>
        <v>22531078</v>
      </c>
      <c r="N21" s="8">
        <f>IFERROR(VLOOKUP(I21,'FTE Enrollment by Grade Fiscal '!A$6:C$204,3,FALSE),"—")</f>
        <v>3466</v>
      </c>
      <c r="Q21" s="13">
        <f>IFERROR(VLOOKUP($H21,FY15_TED_exp!$A$2:$V$246,2,FALSE),"--")</f>
        <v>35463617</v>
      </c>
      <c r="R21" s="8">
        <f>IFERROR(VLOOKUP($H21,FY15_TED_exp!$A$2:$V$246,11,FALSE),"--")</f>
        <v>21660657</v>
      </c>
      <c r="S21" s="8">
        <f>IFERROR(VLOOKUP($H21,FY15_TED_exp!$A$2:$V$246,5,FALSE),"--")</f>
        <v>650300.68999999994</v>
      </c>
      <c r="T21" s="8">
        <f>IFERROR(VLOOKUP($H21,FY15_TED_exp!$A$2:$X$246,24,FALSE),"--")</f>
        <v>926640.24</v>
      </c>
      <c r="U21" s="8">
        <f>IFERROR(VLOOKUP($H21,FY15_TED_exp!$A$2:$V$246,16,FALSE),"--")</f>
        <v>730744.11</v>
      </c>
      <c r="V21" s="8">
        <f>IFERROR(VLOOKUP($H21,FY15_TED_exp!$A$2:$V$246,9,FALSE),"--")</f>
        <v>801483.73</v>
      </c>
      <c r="W21" s="8">
        <f>IFERROR(VLOOKUP($H21,FY15_TED_exp!$A$2:$V$246,17,FALSE),"--")</f>
        <v>1738681.96</v>
      </c>
      <c r="X21" s="8">
        <f>IFERROR(VLOOKUP($H21,FY15_TED_exp!$A$2:$V$246,19,FALSE),"--")</f>
        <v>2602934.2200000002</v>
      </c>
      <c r="Y21" s="8">
        <f>IFERROR(VLOOKUP($H21,FY15_TED_exp!$A$2:$V$246,12,FALSE),"--")</f>
        <v>2707087.02</v>
      </c>
      <c r="Z21" s="8">
        <f>IFERROR(VLOOKUP($H21,FY15_TED_exp!$A$2:$V$246,7,FALSE),"--")</f>
        <v>2475</v>
      </c>
      <c r="AA21" s="8">
        <f>IFERROR(VLOOKUP($H21,FY15_TED_exp!$A$2:$V$246,18,FALSE),"--")</f>
        <v>2311404.6</v>
      </c>
      <c r="AB21" s="8">
        <f>IFERROR(VLOOKUP($H21,FY15_TED_exp!$A$2:$V$246,4,FALSE),"--")</f>
        <v>636707.88</v>
      </c>
    </row>
    <row r="22" spans="1:28">
      <c r="A22" s="38" t="s">
        <v>189</v>
      </c>
      <c r="B22" s="31">
        <v>50134483</v>
      </c>
      <c r="C22" s="31">
        <v>115487127</v>
      </c>
      <c r="D22" s="31">
        <v>117206473</v>
      </c>
      <c r="E22" s="43">
        <v>2183475</v>
      </c>
      <c r="F22" s="45">
        <f t="shared" si="0"/>
        <v>285011558</v>
      </c>
      <c r="H22" s="12" t="s">
        <v>192</v>
      </c>
      <c r="I22" s="12">
        <v>614</v>
      </c>
      <c r="J22" s="8">
        <f t="shared" si="1"/>
        <v>29479873</v>
      </c>
      <c r="K22" s="8">
        <f t="shared" si="2"/>
        <v>4824062</v>
      </c>
      <c r="L22" s="8">
        <f t="shared" si="3"/>
        <v>9120891</v>
      </c>
      <c r="M22" s="8">
        <f t="shared" si="4"/>
        <v>11760983</v>
      </c>
      <c r="N22" s="8">
        <f>IFERROR(VLOOKUP(I22,'FTE Enrollment by Grade Fiscal '!A$6:C$204,3,FALSE),"—")</f>
        <v>2138</v>
      </c>
      <c r="Q22" s="13">
        <f>IFERROR(VLOOKUP($H22,FY15_TED_exp!$A$2:$V$246,2,FALSE),"--")</f>
        <v>29704818</v>
      </c>
      <c r="R22" s="8">
        <f>IFERROR(VLOOKUP($H22,FY15_TED_exp!$A$2:$V$246,11,FALSE),"--")</f>
        <v>13155156.82</v>
      </c>
      <c r="S22" s="8">
        <f>IFERROR(VLOOKUP($H22,FY15_TED_exp!$A$2:$V$246,5,FALSE),"--")</f>
        <v>278155.81</v>
      </c>
      <c r="T22" s="8">
        <f>IFERROR(VLOOKUP($H22,FY15_TED_exp!$A$2:$X$246,24,FALSE),"--")</f>
        <v>1035586.1900000001</v>
      </c>
      <c r="U22" s="8">
        <f>IFERROR(VLOOKUP($H22,FY15_TED_exp!$A$2:$V$246,16,FALSE),"--")</f>
        <v>1196966.03</v>
      </c>
      <c r="V22" s="8">
        <f>IFERROR(VLOOKUP($H22,FY15_TED_exp!$A$2:$V$246,9,FALSE),"--")</f>
        <v>774389.64</v>
      </c>
      <c r="W22" s="8">
        <f>IFERROR(VLOOKUP($H22,FY15_TED_exp!$A$2:$V$246,17,FALSE),"--")</f>
        <v>1251451.77</v>
      </c>
      <c r="X22" s="8">
        <f>IFERROR(VLOOKUP($H22,FY15_TED_exp!$A$2:$V$246,19,FALSE),"--")</f>
        <v>1402059.12</v>
      </c>
      <c r="Y22" s="8">
        <f>IFERROR(VLOOKUP($H22,FY15_TED_exp!$A$2:$V$246,12,FALSE),"--")</f>
        <v>1815314.05</v>
      </c>
      <c r="Z22" s="8">
        <f>IFERROR(VLOOKUP($H22,FY15_TED_exp!$A$2:$V$246,7,FALSE),"--")</f>
        <v>846977.43</v>
      </c>
      <c r="AA22" s="8">
        <f>IFERROR(VLOOKUP($H22,FY15_TED_exp!$A$2:$V$246,18,FALSE),"--")</f>
        <v>1917108.65</v>
      </c>
      <c r="AB22" s="8">
        <f>IFERROR(VLOOKUP($H22,FY15_TED_exp!$A$2:$V$246,4,FALSE),"--")</f>
        <v>1430844.67</v>
      </c>
    </row>
    <row r="23" spans="1:28">
      <c r="A23" s="38" t="s">
        <v>190</v>
      </c>
      <c r="B23" s="31">
        <v>3165920</v>
      </c>
      <c r="C23" s="31">
        <v>6240656</v>
      </c>
      <c r="D23" s="31">
        <v>14810500</v>
      </c>
      <c r="E23" s="43">
        <v>1044858</v>
      </c>
      <c r="F23" s="45">
        <f t="shared" si="0"/>
        <v>25261934</v>
      </c>
      <c r="H23" s="12" t="s">
        <v>193</v>
      </c>
      <c r="I23" s="12">
        <v>615</v>
      </c>
      <c r="J23" s="8">
        <f t="shared" si="1"/>
        <v>101299420</v>
      </c>
      <c r="K23" s="8">
        <f t="shared" si="2"/>
        <v>5429790</v>
      </c>
      <c r="L23" s="8">
        <f t="shared" si="3"/>
        <v>29579003</v>
      </c>
      <c r="M23" s="8">
        <f t="shared" si="4"/>
        <v>44637883</v>
      </c>
      <c r="N23" s="8">
        <f>IFERROR(VLOOKUP(I23,'FTE Enrollment by Grade Fiscal '!A$6:C$204,3,FALSE),"—")</f>
        <v>8600</v>
      </c>
      <c r="Q23" s="13">
        <f>IFERROR(VLOOKUP($H23,FY15_TED_exp!$A$2:$V$246,2,FALSE),"--")</f>
        <v>117192819</v>
      </c>
      <c r="R23" s="8">
        <f>IFERROR(VLOOKUP($H23,FY15_TED_exp!$A$2:$V$246,11,FALSE),"--")</f>
        <v>41622066.909999996</v>
      </c>
      <c r="S23" s="8">
        <f>IFERROR(VLOOKUP($H23,FY15_TED_exp!$A$2:$V$246,5,FALSE),"--")</f>
        <v>1136335.21</v>
      </c>
      <c r="T23" s="8">
        <f>IFERROR(VLOOKUP($H23,FY15_TED_exp!$A$2:$X$246,24,FALSE),"--")</f>
        <v>1887092.35</v>
      </c>
      <c r="U23" s="8">
        <f>IFERROR(VLOOKUP($H23,FY15_TED_exp!$A$2:$V$246,16,FALSE),"--")</f>
        <v>2517340.44</v>
      </c>
      <c r="V23" s="8">
        <f>IFERROR(VLOOKUP($H23,FY15_TED_exp!$A$2:$V$246,9,FALSE),"--")</f>
        <v>547668.16</v>
      </c>
      <c r="W23" s="8">
        <f>IFERROR(VLOOKUP($H23,FY15_TED_exp!$A$2:$V$246,17,FALSE),"--")</f>
        <v>3427491.18</v>
      </c>
      <c r="X23" s="8">
        <f>IFERROR(VLOOKUP($H23,FY15_TED_exp!$A$2:$V$246,19,FALSE),"--")</f>
        <v>3038952.39</v>
      </c>
      <c r="Y23" s="8">
        <f>IFERROR(VLOOKUP($H23,FY15_TED_exp!$A$2:$V$246,12,FALSE),"--")</f>
        <v>5476536.5899999999</v>
      </c>
      <c r="Z23" s="8">
        <f>IFERROR(VLOOKUP($H23,FY15_TED_exp!$A$2:$V$246,7,FALSE),"--")</f>
        <v>24724387.370000001</v>
      </c>
      <c r="AA23" s="8">
        <f>IFERROR(VLOOKUP($H23,FY15_TED_exp!$A$2:$V$246,18,FALSE),"--")</f>
        <v>4645844.5199999996</v>
      </c>
      <c r="AB23" s="8">
        <f>IFERROR(VLOOKUP($H23,FY15_TED_exp!$A$2:$V$246,4,FALSE),"--")</f>
        <v>5143350</v>
      </c>
    </row>
    <row r="24" spans="1:28">
      <c r="A24" s="38" t="s">
        <v>191</v>
      </c>
      <c r="B24" s="31">
        <v>4382889</v>
      </c>
      <c r="C24" s="31">
        <v>7977859</v>
      </c>
      <c r="D24" s="31">
        <v>22531078</v>
      </c>
      <c r="E24" s="43">
        <v>499512</v>
      </c>
      <c r="F24" s="45">
        <f t="shared" si="0"/>
        <v>35391338</v>
      </c>
      <c r="H24" s="12" t="s">
        <v>194</v>
      </c>
      <c r="I24" s="12">
        <v>616</v>
      </c>
      <c r="J24" s="8">
        <f t="shared" si="1"/>
        <v>112341769</v>
      </c>
      <c r="K24" s="8">
        <f t="shared" si="2"/>
        <v>10061148</v>
      </c>
      <c r="L24" s="8">
        <f t="shared" si="3"/>
        <v>46238006</v>
      </c>
      <c r="M24" s="8">
        <f t="shared" si="4"/>
        <v>47406101</v>
      </c>
      <c r="N24" s="8">
        <f>IFERROR(VLOOKUP(I24,'FTE Enrollment by Grade Fiscal '!A$6:C$204,3,FALSE),"—")</f>
        <v>10192</v>
      </c>
      <c r="Q24" s="13">
        <f>IFERROR(VLOOKUP($H24,FY15_TED_exp!$A$2:$V$246,2,FALSE),"--")</f>
        <v>112819938</v>
      </c>
      <c r="R24" s="8">
        <f>IFERROR(VLOOKUP($H24,FY15_TED_exp!$A$2:$V$246,11,FALSE),"--")</f>
        <v>57878738.770000003</v>
      </c>
      <c r="S24" s="8">
        <f>IFERROR(VLOOKUP($H24,FY15_TED_exp!$A$2:$V$246,5,FALSE),"--")</f>
        <v>1367113.92</v>
      </c>
      <c r="T24" s="8">
        <f>IFERROR(VLOOKUP($H24,FY15_TED_exp!$A$2:$X$246,24,FALSE),"--")</f>
        <v>5135484.05</v>
      </c>
      <c r="U24" s="8">
        <f>IFERROR(VLOOKUP($H24,FY15_TED_exp!$A$2:$V$246,16,FALSE),"--")</f>
        <v>3764174.28</v>
      </c>
      <c r="V24" s="8">
        <f>IFERROR(VLOOKUP($H24,FY15_TED_exp!$A$2:$V$246,9,FALSE),"--")</f>
        <v>562355.42000000004</v>
      </c>
      <c r="W24" s="8">
        <f>IFERROR(VLOOKUP($H24,FY15_TED_exp!$A$2:$V$246,17,FALSE),"--")</f>
        <v>5393356.4900000002</v>
      </c>
      <c r="X24" s="8">
        <f>IFERROR(VLOOKUP($H24,FY15_TED_exp!$A$2:$V$246,19,FALSE),"--")</f>
        <v>6660422.3899999997</v>
      </c>
      <c r="Y24" s="8">
        <f>IFERROR(VLOOKUP($H24,FY15_TED_exp!$A$2:$V$246,12,FALSE),"--")</f>
        <v>6701172.7400000002</v>
      </c>
      <c r="Z24" s="8">
        <f>IFERROR(VLOOKUP($H24,FY15_TED_exp!$A$2:$V$246,7,FALSE),"--")</f>
        <v>44298</v>
      </c>
      <c r="AA24" s="8">
        <f>IFERROR(VLOOKUP($H24,FY15_TED_exp!$A$2:$V$246,18,FALSE),"--")</f>
        <v>5709039.6699999999</v>
      </c>
      <c r="AB24" s="8">
        <f>IFERROR(VLOOKUP($H24,FY15_TED_exp!$A$2:$V$246,4,FALSE),"--")</f>
        <v>11799408.5</v>
      </c>
    </row>
    <row r="25" spans="1:28">
      <c r="A25" s="38" t="s">
        <v>339</v>
      </c>
      <c r="B25" s="31">
        <v>1182645</v>
      </c>
      <c r="C25" s="31">
        <v>8456186</v>
      </c>
      <c r="D25" s="31">
        <v>13306110</v>
      </c>
      <c r="E25" s="43">
        <v>9608136</v>
      </c>
      <c r="F25" s="45">
        <f t="shared" si="0"/>
        <v>32553077</v>
      </c>
      <c r="H25" s="12" t="s">
        <v>195</v>
      </c>
      <c r="I25" s="12">
        <v>617</v>
      </c>
      <c r="J25" s="8">
        <f t="shared" si="1"/>
        <v>63592294</v>
      </c>
      <c r="K25" s="8">
        <f t="shared" si="2"/>
        <v>10716445</v>
      </c>
      <c r="L25" s="8">
        <f t="shared" si="3"/>
        <v>36456133</v>
      </c>
      <c r="M25" s="8">
        <f t="shared" si="4"/>
        <v>16244396</v>
      </c>
      <c r="N25" s="8">
        <f>IFERROR(VLOOKUP(I25,'FTE Enrollment by Grade Fiscal '!A$6:C$204,3,FALSE),"—")</f>
        <v>4413</v>
      </c>
      <c r="Q25" s="13">
        <f>IFERROR(VLOOKUP($H25,FY15_TED_exp!$A$2:$V$246,2,FALSE),"--")</f>
        <v>58430045</v>
      </c>
      <c r="R25" s="8">
        <f>IFERROR(VLOOKUP($H25,FY15_TED_exp!$A$2:$V$246,11,FALSE),"--")</f>
        <v>31856477.649999999</v>
      </c>
      <c r="S25" s="8">
        <f>IFERROR(VLOOKUP($H25,FY15_TED_exp!$A$2:$V$246,5,FALSE),"--")</f>
        <v>725090.04</v>
      </c>
      <c r="T25" s="8">
        <f>IFERROR(VLOOKUP($H25,FY15_TED_exp!$A$2:$X$246,24,FALSE),"--")</f>
        <v>2389433.27</v>
      </c>
      <c r="U25" s="8">
        <f>IFERROR(VLOOKUP($H25,FY15_TED_exp!$A$2:$V$246,16,FALSE),"--")</f>
        <v>2669961.8199999998</v>
      </c>
      <c r="V25" s="8">
        <f>IFERROR(VLOOKUP($H25,FY15_TED_exp!$A$2:$V$246,9,FALSE),"--")</f>
        <v>2469658.86</v>
      </c>
      <c r="W25" s="8">
        <f>IFERROR(VLOOKUP($H25,FY15_TED_exp!$A$2:$V$246,17,FALSE),"--")</f>
        <v>3468700.2</v>
      </c>
      <c r="X25" s="8">
        <f>IFERROR(VLOOKUP($H25,FY15_TED_exp!$A$2:$V$246,19,FALSE),"--")</f>
        <v>4561107.82</v>
      </c>
      <c r="Y25" s="8">
        <f>IFERROR(VLOOKUP($H25,FY15_TED_exp!$A$2:$V$246,12,FALSE),"--")</f>
        <v>4059860.97</v>
      </c>
      <c r="Z25" s="8">
        <f>IFERROR(VLOOKUP($H25,FY15_TED_exp!$A$2:$V$246,7,FALSE),"--")</f>
        <v>1031259.96</v>
      </c>
      <c r="AA25" s="8">
        <f>IFERROR(VLOOKUP($H25,FY15_TED_exp!$A$2:$V$246,18,FALSE),"--")</f>
        <v>4355157.78</v>
      </c>
      <c r="AB25" s="8">
        <f>IFERROR(VLOOKUP($H25,FY15_TED_exp!$A$2:$V$246,4,FALSE),"--")</f>
        <v>0</v>
      </c>
    </row>
    <row r="26" spans="1:28">
      <c r="A26" s="38" t="s">
        <v>192</v>
      </c>
      <c r="B26" s="31">
        <v>4824062</v>
      </c>
      <c r="C26" s="31">
        <v>9120891</v>
      </c>
      <c r="D26" s="31">
        <v>11760983</v>
      </c>
      <c r="E26" s="43">
        <v>3773937</v>
      </c>
      <c r="F26" s="45">
        <f t="shared" si="0"/>
        <v>29479873</v>
      </c>
      <c r="H26" s="12" t="s">
        <v>196</v>
      </c>
      <c r="I26" s="12">
        <v>618</v>
      </c>
      <c r="J26" s="8">
        <f t="shared" si="1"/>
        <v>43682198</v>
      </c>
      <c r="K26" s="8">
        <f t="shared" si="2"/>
        <v>3940656</v>
      </c>
      <c r="L26" s="8">
        <f t="shared" si="3"/>
        <v>16411708</v>
      </c>
      <c r="M26" s="8">
        <f t="shared" si="4"/>
        <v>17412853</v>
      </c>
      <c r="N26" s="8">
        <f>IFERROR(VLOOKUP(I26,'FTE Enrollment by Grade Fiscal '!A$6:C$204,3,FALSE),"—")</f>
        <v>3507</v>
      </c>
      <c r="Q26" s="13">
        <f>IFERROR(VLOOKUP($H26,FY15_TED_exp!$A$2:$V$246,2,FALSE),"--")</f>
        <v>42988951</v>
      </c>
      <c r="R26" s="8">
        <f>IFERROR(VLOOKUP($H26,FY15_TED_exp!$A$2:$V$246,11,FALSE),"--")</f>
        <v>19711087.350000001</v>
      </c>
      <c r="S26" s="8">
        <f>IFERROR(VLOOKUP($H26,FY15_TED_exp!$A$2:$V$246,5,FALSE),"--")</f>
        <v>420616.87</v>
      </c>
      <c r="T26" s="8">
        <f>IFERROR(VLOOKUP($H26,FY15_TED_exp!$A$2:$X$246,24,FALSE),"--")</f>
        <v>1730398.02</v>
      </c>
      <c r="U26" s="8">
        <f>IFERROR(VLOOKUP($H26,FY15_TED_exp!$A$2:$V$246,16,FALSE),"--")</f>
        <v>1613212.96</v>
      </c>
      <c r="V26" s="8">
        <f>IFERROR(VLOOKUP($H26,FY15_TED_exp!$A$2:$V$246,9,FALSE),"--")</f>
        <v>961479.33</v>
      </c>
      <c r="W26" s="8">
        <f>IFERROR(VLOOKUP($H26,FY15_TED_exp!$A$2:$V$246,17,FALSE),"--")</f>
        <v>1891477.21</v>
      </c>
      <c r="X26" s="8">
        <f>IFERROR(VLOOKUP($H26,FY15_TED_exp!$A$2:$V$246,19,FALSE),"--")</f>
        <v>1970391.22</v>
      </c>
      <c r="Y26" s="8">
        <f>IFERROR(VLOOKUP($H26,FY15_TED_exp!$A$2:$V$246,12,FALSE),"--")</f>
        <v>1901090.61</v>
      </c>
      <c r="Z26" s="8">
        <f>IFERROR(VLOOKUP($H26,FY15_TED_exp!$A$2:$V$246,7,FALSE),"--")</f>
        <v>2847997.42</v>
      </c>
      <c r="AA26" s="8">
        <f>IFERROR(VLOOKUP($H26,FY15_TED_exp!$A$2:$V$246,18,FALSE),"--")</f>
        <v>2105975.1800000002</v>
      </c>
      <c r="AB26" s="8">
        <f>IFERROR(VLOOKUP($H26,FY15_TED_exp!$A$2:$V$246,4,FALSE),"--")</f>
        <v>1601885</v>
      </c>
    </row>
    <row r="27" spans="1:28">
      <c r="A27" s="38" t="s">
        <v>193</v>
      </c>
      <c r="B27" s="31">
        <v>5429790</v>
      </c>
      <c r="C27" s="31">
        <v>29579003</v>
      </c>
      <c r="D27" s="31">
        <v>44637883</v>
      </c>
      <c r="E27" s="43">
        <v>21652744</v>
      </c>
      <c r="F27" s="45">
        <f t="shared" si="0"/>
        <v>101299420</v>
      </c>
      <c r="H27" s="12" t="s">
        <v>197</v>
      </c>
      <c r="I27" s="12">
        <v>619</v>
      </c>
      <c r="J27" s="8">
        <f t="shared" si="1"/>
        <v>9240256</v>
      </c>
      <c r="K27" s="8">
        <f t="shared" si="2"/>
        <v>1173148</v>
      </c>
      <c r="L27" s="8">
        <f t="shared" si="3"/>
        <v>3590761</v>
      </c>
      <c r="M27" s="8">
        <f t="shared" si="4"/>
        <v>4446577</v>
      </c>
      <c r="N27" s="8">
        <f>IFERROR(VLOOKUP(I27,'FTE Enrollment by Grade Fiscal '!A$6:C$204,3,FALSE),"—")</f>
        <v>700</v>
      </c>
      <c r="Q27" s="13">
        <f>IFERROR(VLOOKUP($H27,FY15_TED_exp!$A$2:$V$246,2,FALSE),"--")</f>
        <v>8483160</v>
      </c>
      <c r="R27" s="8">
        <f>IFERROR(VLOOKUP($H27,FY15_TED_exp!$A$2:$V$246,11,FALSE),"--")</f>
        <v>3532989.53</v>
      </c>
      <c r="S27" s="8">
        <f>IFERROR(VLOOKUP($H27,FY15_TED_exp!$A$2:$V$246,5,FALSE),"--")</f>
        <v>196132.37</v>
      </c>
      <c r="T27" s="8">
        <f>IFERROR(VLOOKUP($H27,FY15_TED_exp!$A$2:$X$246,24,FALSE),"--")</f>
        <v>441884.63</v>
      </c>
      <c r="U27" s="8">
        <f>IFERROR(VLOOKUP($H27,FY15_TED_exp!$A$2:$V$246,16,FALSE),"--")</f>
        <v>170857.29</v>
      </c>
      <c r="V27" s="8">
        <f>IFERROR(VLOOKUP($H27,FY15_TED_exp!$A$2:$V$246,9,FALSE),"--")</f>
        <v>800052.15</v>
      </c>
      <c r="W27" s="8">
        <f>IFERROR(VLOOKUP($H27,FY15_TED_exp!$A$2:$V$246,17,FALSE),"--")</f>
        <v>797549.06</v>
      </c>
      <c r="X27" s="8">
        <f>IFERROR(VLOOKUP($H27,FY15_TED_exp!$A$2:$V$246,19,FALSE),"--")</f>
        <v>525656.92000000004</v>
      </c>
      <c r="Y27" s="8">
        <f>IFERROR(VLOOKUP($H27,FY15_TED_exp!$A$2:$V$246,12,FALSE),"--")</f>
        <v>672393.74</v>
      </c>
      <c r="Z27" s="8">
        <f>IFERROR(VLOOKUP($H27,FY15_TED_exp!$A$2:$V$246,7,FALSE),"--")</f>
        <v>250142.64</v>
      </c>
      <c r="AA27" s="8">
        <f>IFERROR(VLOOKUP($H27,FY15_TED_exp!$A$2:$V$246,18,FALSE),"--")</f>
        <v>572755.65</v>
      </c>
      <c r="AB27" s="8">
        <f>IFERROR(VLOOKUP($H27,FY15_TED_exp!$A$2:$V$246,4,FALSE),"--")</f>
        <v>0</v>
      </c>
    </row>
    <row r="28" spans="1:28">
      <c r="A28" s="38" t="s">
        <v>340</v>
      </c>
      <c r="B28" s="31">
        <v>2732902</v>
      </c>
      <c r="C28" s="31">
        <v>28837787</v>
      </c>
      <c r="D28" s="31">
        <v>17406345</v>
      </c>
      <c r="E28" s="43">
        <v>575881</v>
      </c>
      <c r="F28" s="45">
        <f t="shared" si="0"/>
        <v>49552915</v>
      </c>
      <c r="H28" s="12" t="s">
        <v>198</v>
      </c>
      <c r="I28" s="12">
        <v>620</v>
      </c>
      <c r="J28" s="8">
        <f t="shared" si="1"/>
        <v>96338906</v>
      </c>
      <c r="K28" s="8">
        <f t="shared" si="2"/>
        <v>13927562</v>
      </c>
      <c r="L28" s="8">
        <f t="shared" si="3"/>
        <v>32051064</v>
      </c>
      <c r="M28" s="8">
        <f t="shared" si="4"/>
        <v>43429393</v>
      </c>
      <c r="N28" s="8">
        <f>IFERROR(VLOOKUP(I28,'FTE Enrollment by Grade Fiscal '!A$6:C$204,3,FALSE),"—")</f>
        <v>8964</v>
      </c>
      <c r="Q28" s="13">
        <f>IFERROR(VLOOKUP($H28,FY15_TED_exp!$A$2:$V$246,2,FALSE),"--")</f>
        <v>99491848</v>
      </c>
      <c r="R28" s="8">
        <f>IFERROR(VLOOKUP($H28,FY15_TED_exp!$A$2:$V$246,11,FALSE),"--")</f>
        <v>55251866.68</v>
      </c>
      <c r="S28" s="8">
        <f>IFERROR(VLOOKUP($H28,FY15_TED_exp!$A$2:$V$246,5,FALSE),"--")</f>
        <v>1643819.01</v>
      </c>
      <c r="T28" s="8">
        <f>IFERROR(VLOOKUP($H28,FY15_TED_exp!$A$2:$X$246,24,FALSE),"--")</f>
        <v>4428951.96</v>
      </c>
      <c r="U28" s="8">
        <f>IFERROR(VLOOKUP($H28,FY15_TED_exp!$A$2:$V$246,16,FALSE),"--")</f>
        <v>3469459.92</v>
      </c>
      <c r="V28" s="8">
        <f>IFERROR(VLOOKUP($H28,FY15_TED_exp!$A$2:$V$246,9,FALSE),"--")</f>
        <v>451382.6</v>
      </c>
      <c r="W28" s="8">
        <f>IFERROR(VLOOKUP($H28,FY15_TED_exp!$A$2:$V$246,17,FALSE),"--")</f>
        <v>5705744.7999999998</v>
      </c>
      <c r="X28" s="8">
        <f>IFERROR(VLOOKUP($H28,FY15_TED_exp!$A$2:$V$246,19,FALSE),"--")</f>
        <v>4235384.2</v>
      </c>
      <c r="Y28" s="8">
        <f>IFERROR(VLOOKUP($H28,FY15_TED_exp!$A$2:$V$246,12,FALSE),"--")</f>
        <v>5830610.7699999996</v>
      </c>
      <c r="Z28" s="8">
        <f>IFERROR(VLOOKUP($H28,FY15_TED_exp!$A$2:$V$246,7,FALSE),"--")</f>
        <v>4932640.2300000004</v>
      </c>
      <c r="AA28" s="8">
        <f>IFERROR(VLOOKUP($H28,FY15_TED_exp!$A$2:$V$246,18,FALSE),"--")</f>
        <v>4495834.45</v>
      </c>
      <c r="AB28" s="8">
        <f>IFERROR(VLOOKUP($H28,FY15_TED_exp!$A$2:$V$246,4,FALSE),"--")</f>
        <v>0</v>
      </c>
    </row>
    <row r="29" spans="1:28">
      <c r="A29" s="38" t="s">
        <v>194</v>
      </c>
      <c r="B29" s="31">
        <v>10061148</v>
      </c>
      <c r="C29" s="31">
        <v>46238006</v>
      </c>
      <c r="D29" s="31">
        <v>47406101</v>
      </c>
      <c r="E29" s="43">
        <v>8636514</v>
      </c>
      <c r="F29" s="45">
        <f t="shared" si="0"/>
        <v>112341769</v>
      </c>
      <c r="H29" s="12" t="s">
        <v>199</v>
      </c>
      <c r="I29" s="12">
        <v>621</v>
      </c>
      <c r="J29" s="8">
        <f t="shared" si="1"/>
        <v>23229989</v>
      </c>
      <c r="K29" s="8">
        <f t="shared" si="2"/>
        <v>3717002</v>
      </c>
      <c r="L29" s="8">
        <f t="shared" si="3"/>
        <v>5911447</v>
      </c>
      <c r="M29" s="8">
        <f t="shared" si="4"/>
        <v>11969957</v>
      </c>
      <c r="N29" s="8">
        <f>IFERROR(VLOOKUP(I29,'FTE Enrollment by Grade Fiscal '!A$6:C$204,3,FALSE),"—")</f>
        <v>2120</v>
      </c>
      <c r="Q29" s="13">
        <f>IFERROR(VLOOKUP($H29,FY15_TED_exp!$A$2:$V$246,2,FALSE),"--")</f>
        <v>16256359</v>
      </c>
      <c r="R29" s="8">
        <f>IFERROR(VLOOKUP($H29,FY15_TED_exp!$A$2:$V$246,11,FALSE),"--")</f>
        <v>8980580.2300000004</v>
      </c>
      <c r="S29" s="8">
        <f>IFERROR(VLOOKUP($H29,FY15_TED_exp!$A$2:$V$246,5,FALSE),"--")</f>
        <v>-44734.37</v>
      </c>
      <c r="T29" s="8">
        <f>IFERROR(VLOOKUP($H29,FY15_TED_exp!$A$2:$X$246,24,FALSE),"--")</f>
        <v>537287.24</v>
      </c>
      <c r="U29" s="8">
        <f>IFERROR(VLOOKUP($H29,FY15_TED_exp!$A$2:$V$246,16,FALSE),"--")</f>
        <v>499170.36</v>
      </c>
      <c r="V29" s="8">
        <f>IFERROR(VLOOKUP($H29,FY15_TED_exp!$A$2:$V$246,9,FALSE),"--")</f>
        <v>47035.41</v>
      </c>
      <c r="W29" s="8">
        <f>IFERROR(VLOOKUP($H29,FY15_TED_exp!$A$2:$V$246,17,FALSE),"--")</f>
        <v>859334.59</v>
      </c>
      <c r="X29" s="8">
        <f>IFERROR(VLOOKUP($H29,FY15_TED_exp!$A$2:$V$246,19,FALSE),"--")</f>
        <v>-121950.89</v>
      </c>
      <c r="Y29" s="8">
        <f>IFERROR(VLOOKUP($H29,FY15_TED_exp!$A$2:$V$246,12,FALSE),"--")</f>
        <v>1122168.29</v>
      </c>
      <c r="Z29" s="8">
        <f>IFERROR(VLOOKUP($H29,FY15_TED_exp!$A$2:$V$246,7,FALSE),"--")</f>
        <v>177548.75</v>
      </c>
      <c r="AA29" s="8">
        <f>IFERROR(VLOOKUP($H29,FY15_TED_exp!$A$2:$V$246,18,FALSE),"--")</f>
        <v>1033103.42</v>
      </c>
      <c r="AB29" s="8">
        <f>IFERROR(VLOOKUP($H29,FY15_TED_exp!$A$2:$V$246,4,FALSE),"--")</f>
        <v>1015200</v>
      </c>
    </row>
    <row r="30" spans="1:28">
      <c r="A30" s="38" t="s">
        <v>195</v>
      </c>
      <c r="B30" s="31">
        <v>10716445</v>
      </c>
      <c r="C30" s="31">
        <v>36456133</v>
      </c>
      <c r="D30" s="31">
        <v>16244396</v>
      </c>
      <c r="E30" s="43">
        <v>175320</v>
      </c>
      <c r="F30" s="45">
        <f t="shared" si="0"/>
        <v>63592294</v>
      </c>
      <c r="H30" s="12" t="s">
        <v>200</v>
      </c>
      <c r="I30" s="12">
        <v>622</v>
      </c>
      <c r="J30" s="8">
        <f t="shared" si="1"/>
        <v>154270773</v>
      </c>
      <c r="K30" s="8">
        <f t="shared" si="2"/>
        <v>14902303</v>
      </c>
      <c r="L30" s="8">
        <f t="shared" si="3"/>
        <v>52225731</v>
      </c>
      <c r="M30" s="8">
        <f t="shared" si="4"/>
        <v>78721998</v>
      </c>
      <c r="N30" s="8">
        <f>IFERROR(VLOOKUP(I30,'FTE Enrollment by Grade Fiscal '!A$6:C$204,3,FALSE),"—")</f>
        <v>14705</v>
      </c>
      <c r="Q30" s="13">
        <f>IFERROR(VLOOKUP($H30,FY15_TED_exp!$A$2:$V$246,2,FALSE),"--")</f>
        <v>161131745</v>
      </c>
      <c r="R30" s="8">
        <f>IFERROR(VLOOKUP($H30,FY15_TED_exp!$A$2:$V$246,11,FALSE),"--")</f>
        <v>85975821.239999995</v>
      </c>
      <c r="S30" s="8">
        <f>IFERROR(VLOOKUP($H30,FY15_TED_exp!$A$2:$V$246,5,FALSE),"--")</f>
        <v>2229797.6800000002</v>
      </c>
      <c r="T30" s="8">
        <f>IFERROR(VLOOKUP($H30,FY15_TED_exp!$A$2:$X$246,24,FALSE),"--")</f>
        <v>3775014.05</v>
      </c>
      <c r="U30" s="8">
        <f>IFERROR(VLOOKUP($H30,FY15_TED_exp!$A$2:$V$246,16,FALSE),"--")</f>
        <v>3809831.57</v>
      </c>
      <c r="V30" s="8">
        <f>IFERROR(VLOOKUP($H30,FY15_TED_exp!$A$2:$V$246,9,FALSE),"--")</f>
        <v>1612206</v>
      </c>
      <c r="W30" s="8">
        <f>IFERROR(VLOOKUP($H30,FY15_TED_exp!$A$2:$V$246,17,FALSE),"--")</f>
        <v>8946799.9399999995</v>
      </c>
      <c r="X30" s="8">
        <f>IFERROR(VLOOKUP($H30,FY15_TED_exp!$A$2:$V$246,19,FALSE),"--")</f>
        <v>9055059.0500000007</v>
      </c>
      <c r="Y30" s="8">
        <f>IFERROR(VLOOKUP($H30,FY15_TED_exp!$A$2:$V$246,12,FALSE),"--")</f>
        <v>8857511.9299999997</v>
      </c>
      <c r="Z30" s="8">
        <f>IFERROR(VLOOKUP($H30,FY15_TED_exp!$A$2:$V$246,7,FALSE),"--")</f>
        <v>2735084.78</v>
      </c>
      <c r="AA30" s="8">
        <f>IFERROR(VLOOKUP($H30,FY15_TED_exp!$A$2:$V$246,18,FALSE),"--")</f>
        <v>8399126.5999999996</v>
      </c>
      <c r="AB30" s="8">
        <f>IFERROR(VLOOKUP($H30,FY15_TED_exp!$A$2:$V$246,4,FALSE),"--")</f>
        <v>11695611.16</v>
      </c>
    </row>
    <row r="31" spans="1:28">
      <c r="A31" s="38" t="s">
        <v>196</v>
      </c>
      <c r="B31" s="31">
        <v>3940656</v>
      </c>
      <c r="C31" s="31">
        <v>16411708</v>
      </c>
      <c r="D31" s="31">
        <v>17412853</v>
      </c>
      <c r="E31" s="43">
        <v>5916981</v>
      </c>
      <c r="F31" s="45">
        <f t="shared" si="0"/>
        <v>43682198</v>
      </c>
      <c r="H31" s="12" t="s">
        <v>201</v>
      </c>
      <c r="I31" s="12">
        <v>623</v>
      </c>
      <c r="J31" s="8">
        <f t="shared" si="1"/>
        <v>132436478</v>
      </c>
      <c r="K31" s="8">
        <f t="shared" si="2"/>
        <v>7741039</v>
      </c>
      <c r="L31" s="8">
        <f t="shared" si="3"/>
        <v>46997332</v>
      </c>
      <c r="M31" s="8">
        <f t="shared" si="4"/>
        <v>61494121</v>
      </c>
      <c r="N31" s="8">
        <f>IFERROR(VLOOKUP(I31,'FTE Enrollment by Grade Fiscal '!A$6:C$204,3,FALSE),"—")</f>
        <v>10841</v>
      </c>
      <c r="Q31" s="13">
        <f>IFERROR(VLOOKUP($H31,FY15_TED_exp!$A$2:$V$246,2,FALSE),"--")</f>
        <v>137607107</v>
      </c>
      <c r="R31" s="8">
        <f>IFERROR(VLOOKUP($H31,FY15_TED_exp!$A$2:$V$246,11,FALSE),"--")</f>
        <v>68105284.989999995</v>
      </c>
      <c r="S31" s="8">
        <f>IFERROR(VLOOKUP($H31,FY15_TED_exp!$A$2:$V$246,5,FALSE),"--")</f>
        <v>1825785.04</v>
      </c>
      <c r="T31" s="8">
        <f>IFERROR(VLOOKUP($H31,FY15_TED_exp!$A$2:$X$246,24,FALSE),"--")</f>
        <v>4546949.1899999995</v>
      </c>
      <c r="U31" s="8">
        <f>IFERROR(VLOOKUP($H31,FY15_TED_exp!$A$2:$V$246,16,FALSE),"--")</f>
        <v>4308284.8899999997</v>
      </c>
      <c r="V31" s="8">
        <f>IFERROR(VLOOKUP($H31,FY15_TED_exp!$A$2:$V$246,9,FALSE),"--")</f>
        <v>1350375.1</v>
      </c>
      <c r="W31" s="8">
        <f>IFERROR(VLOOKUP($H31,FY15_TED_exp!$A$2:$V$246,17,FALSE),"--")</f>
        <v>7322001.9800000004</v>
      </c>
      <c r="X31" s="8">
        <f>IFERROR(VLOOKUP($H31,FY15_TED_exp!$A$2:$V$246,19,FALSE),"--")</f>
        <v>5406570.1299999999</v>
      </c>
      <c r="Y31" s="8">
        <f>IFERROR(VLOOKUP($H31,FY15_TED_exp!$A$2:$V$246,12,FALSE),"--")</f>
        <v>9310430.7100000009</v>
      </c>
      <c r="Z31" s="8">
        <f>IFERROR(VLOOKUP($H31,FY15_TED_exp!$A$2:$V$246,7,FALSE),"--")</f>
        <v>4976220.33</v>
      </c>
      <c r="AA31" s="8">
        <f>IFERROR(VLOOKUP($H31,FY15_TED_exp!$A$2:$V$246,18,FALSE),"--")</f>
        <v>5194281.9000000004</v>
      </c>
      <c r="AB31" s="8">
        <f>IFERROR(VLOOKUP($H31,FY15_TED_exp!$A$2:$V$246,4,FALSE),"--")</f>
        <v>8666725</v>
      </c>
    </row>
    <row r="32" spans="1:28">
      <c r="A32" s="38" t="s">
        <v>341</v>
      </c>
      <c r="B32" s="31">
        <v>4025326</v>
      </c>
      <c r="C32" s="31">
        <v>18903491</v>
      </c>
      <c r="D32" s="31">
        <v>17848817</v>
      </c>
      <c r="E32" s="43">
        <v>12901907</v>
      </c>
      <c r="F32" s="45">
        <f t="shared" si="0"/>
        <v>53679541</v>
      </c>
      <c r="H32" s="12" t="s">
        <v>202</v>
      </c>
      <c r="I32" s="12">
        <v>624</v>
      </c>
      <c r="J32" s="8">
        <f t="shared" si="1"/>
        <v>21188061</v>
      </c>
      <c r="K32" s="8">
        <f t="shared" si="2"/>
        <v>2234496</v>
      </c>
      <c r="L32" s="8">
        <f t="shared" si="3"/>
        <v>6812502</v>
      </c>
      <c r="M32" s="8">
        <f t="shared" si="4"/>
        <v>8900364</v>
      </c>
      <c r="N32" s="8">
        <f>IFERROR(VLOOKUP(I32,'FTE Enrollment by Grade Fiscal '!A$6:C$204,3,FALSE),"—")</f>
        <v>1655</v>
      </c>
      <c r="Q32" s="13">
        <f>IFERROR(VLOOKUP($H32,FY15_TED_exp!$A$2:$V$246,2,FALSE),"--")</f>
        <v>21789150</v>
      </c>
      <c r="R32" s="8">
        <f>IFERROR(VLOOKUP($H32,FY15_TED_exp!$A$2:$V$246,11,FALSE),"--")</f>
        <v>10302598.74</v>
      </c>
      <c r="S32" s="8">
        <f>IFERROR(VLOOKUP($H32,FY15_TED_exp!$A$2:$V$246,5,FALSE),"--")</f>
        <v>391971.04</v>
      </c>
      <c r="T32" s="8">
        <f>IFERROR(VLOOKUP($H32,FY15_TED_exp!$A$2:$X$246,24,FALSE),"--")</f>
        <v>373311.01999999996</v>
      </c>
      <c r="U32" s="8">
        <f>IFERROR(VLOOKUP($H32,FY15_TED_exp!$A$2:$V$246,16,FALSE),"--")</f>
        <v>670523.43999999994</v>
      </c>
      <c r="V32" s="8">
        <f>IFERROR(VLOOKUP($H32,FY15_TED_exp!$A$2:$V$246,9,FALSE),"--")</f>
        <v>560922.06000000006</v>
      </c>
      <c r="W32" s="8">
        <f>IFERROR(VLOOKUP($H32,FY15_TED_exp!$A$2:$V$246,17,FALSE),"--")</f>
        <v>1188275.81</v>
      </c>
      <c r="X32" s="8">
        <f>IFERROR(VLOOKUP($H32,FY15_TED_exp!$A$2:$V$246,19,FALSE),"--")</f>
        <v>1071009.44</v>
      </c>
      <c r="Y32" s="8">
        <f>IFERROR(VLOOKUP($H32,FY15_TED_exp!$A$2:$V$246,12,FALSE),"--")</f>
        <v>1459483.74</v>
      </c>
      <c r="Z32" s="8">
        <f>IFERROR(VLOOKUP($H32,FY15_TED_exp!$A$2:$V$246,7,FALSE),"--")</f>
        <v>185384.29</v>
      </c>
      <c r="AA32" s="8">
        <f>IFERROR(VLOOKUP($H32,FY15_TED_exp!$A$2:$V$246,18,FALSE),"--")</f>
        <v>971034.53</v>
      </c>
      <c r="AB32" s="8">
        <f>IFERROR(VLOOKUP($H32,FY15_TED_exp!$A$2:$V$246,4,FALSE),"--")</f>
        <v>1169974</v>
      </c>
    </row>
    <row r="33" spans="1:28">
      <c r="A33" s="38" t="s">
        <v>197</v>
      </c>
      <c r="B33" s="31">
        <v>1173148</v>
      </c>
      <c r="C33" s="31">
        <v>3590761</v>
      </c>
      <c r="D33" s="31">
        <v>4446577</v>
      </c>
      <c r="E33" s="43">
        <v>29770</v>
      </c>
      <c r="F33" s="45">
        <f t="shared" si="0"/>
        <v>9240256</v>
      </c>
      <c r="H33" s="12" t="s">
        <v>203</v>
      </c>
      <c r="I33" s="12">
        <v>625</v>
      </c>
      <c r="J33" s="8">
        <f t="shared" si="1"/>
        <v>498533893</v>
      </c>
      <c r="K33" s="8">
        <f t="shared" si="2"/>
        <v>46992884</v>
      </c>
      <c r="L33" s="8">
        <f t="shared" si="3"/>
        <v>265090598</v>
      </c>
      <c r="M33" s="8">
        <f t="shared" si="4"/>
        <v>164869232</v>
      </c>
      <c r="N33" s="8">
        <f>IFERROR(VLOOKUP(I33,'FTE Enrollment by Grade Fiscal '!A$6:C$204,3,FALSE),"—")</f>
        <v>37790</v>
      </c>
      <c r="Q33" s="13">
        <f>IFERROR(VLOOKUP($H33,FY15_TED_exp!$A$2:$V$246,2,FALSE),"--")</f>
        <v>505735606</v>
      </c>
      <c r="R33" s="8">
        <f>IFERROR(VLOOKUP($H33,FY15_TED_exp!$A$2:$V$246,11,FALSE),"--")</f>
        <v>247445768.72</v>
      </c>
      <c r="S33" s="8">
        <f>IFERROR(VLOOKUP($H33,FY15_TED_exp!$A$2:$V$246,5,FALSE),"--")</f>
        <v>5822888.4500000002</v>
      </c>
      <c r="T33" s="8">
        <f>IFERROR(VLOOKUP($H33,FY15_TED_exp!$A$2:$X$246,24,FALSE),"--")</f>
        <v>19649196.530000001</v>
      </c>
      <c r="U33" s="8">
        <f>IFERROR(VLOOKUP($H33,FY15_TED_exp!$A$2:$V$246,16,FALSE),"--")</f>
        <v>9039335.4299999997</v>
      </c>
      <c r="V33" s="8">
        <f>IFERROR(VLOOKUP($H33,FY15_TED_exp!$A$2:$V$246,9,FALSE),"--")</f>
        <v>8247861.54</v>
      </c>
      <c r="W33" s="8">
        <f>IFERROR(VLOOKUP($H33,FY15_TED_exp!$A$2:$V$246,17,FALSE),"--")</f>
        <v>21621802.809999999</v>
      </c>
      <c r="X33" s="8">
        <f>IFERROR(VLOOKUP($H33,FY15_TED_exp!$A$2:$V$246,19,FALSE),"--")</f>
        <v>22059537.879999999</v>
      </c>
      <c r="Y33" s="8">
        <f>IFERROR(VLOOKUP($H33,FY15_TED_exp!$A$2:$V$246,12,FALSE),"--")</f>
        <v>26056663.57</v>
      </c>
      <c r="Z33" s="8">
        <f>IFERROR(VLOOKUP($H33,FY15_TED_exp!$A$2:$V$246,7,FALSE),"--")</f>
        <v>94251840.340000004</v>
      </c>
      <c r="AA33" s="8">
        <f>IFERROR(VLOOKUP($H33,FY15_TED_exp!$A$2:$V$246,18,FALSE),"--")</f>
        <v>18697324.579999998</v>
      </c>
      <c r="AB33" s="8">
        <f>IFERROR(VLOOKUP($H33,FY15_TED_exp!$A$2:$V$246,4,FALSE),"--")</f>
        <v>11754115.289999999</v>
      </c>
    </row>
    <row r="34" spans="1:28">
      <c r="A34" s="38" t="s">
        <v>198</v>
      </c>
      <c r="B34" s="31">
        <v>13927562</v>
      </c>
      <c r="C34" s="31">
        <v>32051064</v>
      </c>
      <c r="D34" s="31">
        <v>43429393</v>
      </c>
      <c r="E34" s="43">
        <v>6930887</v>
      </c>
      <c r="F34" s="45">
        <f t="shared" si="0"/>
        <v>96338906</v>
      </c>
      <c r="H34" s="12" t="s">
        <v>204</v>
      </c>
      <c r="I34" s="12">
        <v>626</v>
      </c>
      <c r="J34" s="8">
        <f t="shared" si="1"/>
        <v>12265308</v>
      </c>
      <c r="K34" s="8">
        <f t="shared" si="2"/>
        <v>1971119</v>
      </c>
      <c r="L34" s="8">
        <f t="shared" si="3"/>
        <v>2480997</v>
      </c>
      <c r="M34" s="8">
        <f t="shared" si="4"/>
        <v>6337567</v>
      </c>
      <c r="N34" s="8">
        <f>IFERROR(VLOOKUP(I34,'FTE Enrollment by Grade Fiscal '!A$6:C$204,3,FALSE),"—")</f>
        <v>902</v>
      </c>
      <c r="Q34" s="13">
        <f>IFERROR(VLOOKUP($H34,FY15_TED_exp!$A$2:$V$246,2,FALSE),"--")</f>
        <v>13360919</v>
      </c>
      <c r="R34" s="8">
        <f>IFERROR(VLOOKUP($H34,FY15_TED_exp!$A$2:$V$246,11,FALSE),"--")</f>
        <v>6117850.5700000003</v>
      </c>
      <c r="S34" s="8">
        <f>IFERROR(VLOOKUP($H34,FY15_TED_exp!$A$2:$V$246,5,FALSE),"--")</f>
        <v>121811.31</v>
      </c>
      <c r="T34" s="8">
        <f>IFERROR(VLOOKUP($H34,FY15_TED_exp!$A$2:$X$246,24,FALSE),"--")</f>
        <v>458160.31</v>
      </c>
      <c r="U34" s="8">
        <f>IFERROR(VLOOKUP($H34,FY15_TED_exp!$A$2:$V$246,16,FALSE),"--")</f>
        <v>330673.74</v>
      </c>
      <c r="V34" s="8">
        <f>IFERROR(VLOOKUP($H34,FY15_TED_exp!$A$2:$V$246,9,FALSE),"--")</f>
        <v>682844.02</v>
      </c>
      <c r="W34" s="8">
        <f>IFERROR(VLOOKUP($H34,FY15_TED_exp!$A$2:$V$246,17,FALSE),"--")</f>
        <v>869293.99</v>
      </c>
      <c r="X34" s="8">
        <f>IFERROR(VLOOKUP($H34,FY15_TED_exp!$A$2:$V$246,19,FALSE),"--")</f>
        <v>598184.13</v>
      </c>
      <c r="Y34" s="8">
        <f>IFERROR(VLOOKUP($H34,FY15_TED_exp!$A$2:$V$246,12,FALSE),"--")</f>
        <v>835262.26</v>
      </c>
      <c r="Z34" s="8">
        <f>IFERROR(VLOOKUP($H34,FY15_TED_exp!$A$2:$V$246,7,FALSE),"--")</f>
        <v>84474.28</v>
      </c>
      <c r="AA34" s="8">
        <f>IFERROR(VLOOKUP($H34,FY15_TED_exp!$A$2:$V$246,18,FALSE),"--")</f>
        <v>703022.14</v>
      </c>
      <c r="AB34" s="8">
        <f>IFERROR(VLOOKUP($H34,FY15_TED_exp!$A$2:$V$246,4,FALSE),"--")</f>
        <v>851476.2</v>
      </c>
    </row>
    <row r="35" spans="1:28">
      <c r="A35" s="38" t="s">
        <v>199</v>
      </c>
      <c r="B35" s="31">
        <v>3717002</v>
      </c>
      <c r="C35" s="31">
        <v>5911447</v>
      </c>
      <c r="D35" s="31">
        <v>11969957</v>
      </c>
      <c r="E35" s="43">
        <v>1631583</v>
      </c>
      <c r="F35" s="45">
        <f t="shared" si="0"/>
        <v>23229989</v>
      </c>
      <c r="H35" s="12" t="s">
        <v>205</v>
      </c>
      <c r="I35" s="12">
        <v>627</v>
      </c>
      <c r="J35" s="8">
        <f t="shared" si="1"/>
        <v>54323788</v>
      </c>
      <c r="K35" s="8">
        <f t="shared" si="2"/>
        <v>2939812</v>
      </c>
      <c r="L35" s="8">
        <f t="shared" si="3"/>
        <v>10152002</v>
      </c>
      <c r="M35" s="8">
        <f t="shared" si="4"/>
        <v>23519925</v>
      </c>
      <c r="N35" s="8">
        <f>IFERROR(VLOOKUP(I35,'FTE Enrollment by Grade Fiscal '!A$6:C$204,3,FALSE),"—")</f>
        <v>2819</v>
      </c>
      <c r="Q35" s="13">
        <f>IFERROR(VLOOKUP($H35,FY15_TED_exp!$A$2:$V$246,2,FALSE),"--")</f>
        <v>62071561</v>
      </c>
      <c r="R35" s="8">
        <f>IFERROR(VLOOKUP($H35,FY15_TED_exp!$A$2:$V$246,11,FALSE),"--")</f>
        <v>16702694.82</v>
      </c>
      <c r="S35" s="8">
        <f>IFERROR(VLOOKUP($H35,FY15_TED_exp!$A$2:$V$246,5,FALSE),"--")</f>
        <v>412262.44</v>
      </c>
      <c r="T35" s="8">
        <f>IFERROR(VLOOKUP($H35,FY15_TED_exp!$A$2:$X$246,24,FALSE),"--")</f>
        <v>1414412.42</v>
      </c>
      <c r="U35" s="8">
        <f>IFERROR(VLOOKUP($H35,FY15_TED_exp!$A$2:$V$246,16,FALSE),"--")</f>
        <v>1052779.46</v>
      </c>
      <c r="V35" s="8">
        <f>IFERROR(VLOOKUP($H35,FY15_TED_exp!$A$2:$V$246,9,FALSE),"--")</f>
        <v>352168.84</v>
      </c>
      <c r="W35" s="8">
        <f>IFERROR(VLOOKUP($H35,FY15_TED_exp!$A$2:$V$246,17,FALSE),"--")</f>
        <v>1548815.03</v>
      </c>
      <c r="X35" s="8">
        <f>IFERROR(VLOOKUP($H35,FY15_TED_exp!$A$2:$V$246,19,FALSE),"--")</f>
        <v>1331996.29</v>
      </c>
      <c r="Y35" s="8">
        <f>IFERROR(VLOOKUP($H35,FY15_TED_exp!$A$2:$V$246,12,FALSE),"--")</f>
        <v>2053812.43</v>
      </c>
      <c r="Z35" s="8">
        <f>IFERROR(VLOOKUP($H35,FY15_TED_exp!$A$2:$V$246,7,FALSE),"--")</f>
        <v>16107407.470000001</v>
      </c>
      <c r="AA35" s="8">
        <f>IFERROR(VLOOKUP($H35,FY15_TED_exp!$A$2:$V$246,18,FALSE),"--")</f>
        <v>1564404.22</v>
      </c>
      <c r="AB35" s="8">
        <f>IFERROR(VLOOKUP($H35,FY15_TED_exp!$A$2:$V$246,4,FALSE),"--")</f>
        <v>1436591.62</v>
      </c>
    </row>
    <row r="36" spans="1:28">
      <c r="A36" s="38" t="s">
        <v>200</v>
      </c>
      <c r="B36" s="31">
        <v>14902303</v>
      </c>
      <c r="C36" s="31">
        <v>52225731</v>
      </c>
      <c r="D36" s="31">
        <v>78721998</v>
      </c>
      <c r="E36" s="43">
        <v>8420741</v>
      </c>
      <c r="F36" s="45">
        <f t="shared" si="0"/>
        <v>154270773</v>
      </c>
      <c r="H36" s="12" t="s">
        <v>206</v>
      </c>
      <c r="I36" s="12">
        <v>628</v>
      </c>
      <c r="J36" s="8">
        <f t="shared" si="1"/>
        <v>494582164</v>
      </c>
      <c r="K36" s="8">
        <f t="shared" si="2"/>
        <v>23303724</v>
      </c>
      <c r="L36" s="8">
        <f t="shared" si="3"/>
        <v>190935577</v>
      </c>
      <c r="M36" s="8">
        <f t="shared" si="4"/>
        <v>185556154</v>
      </c>
      <c r="N36" s="8">
        <f>IFERROR(VLOOKUP(I36,'FTE Enrollment by Grade Fiscal '!A$6:C$204,3,FALSE),"—")</f>
        <v>40676</v>
      </c>
      <c r="Q36" s="13">
        <f>IFERROR(VLOOKUP($H36,FY15_TED_exp!$A$2:$V$246,2,FALSE),"--")</f>
        <v>492926348</v>
      </c>
      <c r="R36" s="8">
        <f>IFERROR(VLOOKUP($H36,FY15_TED_exp!$A$2:$V$246,11,FALSE),"--")</f>
        <v>257107217.63</v>
      </c>
      <c r="S36" s="8">
        <f>IFERROR(VLOOKUP($H36,FY15_TED_exp!$A$2:$V$246,5,FALSE),"--")</f>
        <v>4508107.25</v>
      </c>
      <c r="T36" s="8">
        <f>IFERROR(VLOOKUP($H36,FY15_TED_exp!$A$2:$X$246,24,FALSE),"--")</f>
        <v>15939121.18</v>
      </c>
      <c r="U36" s="8">
        <f>IFERROR(VLOOKUP($H36,FY15_TED_exp!$A$2:$V$246,16,FALSE),"--")</f>
        <v>15512529.310000001</v>
      </c>
      <c r="V36" s="8">
        <f>IFERROR(VLOOKUP($H36,FY15_TED_exp!$A$2:$V$246,9,FALSE),"--")</f>
        <v>3401710.35</v>
      </c>
      <c r="W36" s="8">
        <f>IFERROR(VLOOKUP($H36,FY15_TED_exp!$A$2:$V$246,17,FALSE),"--")</f>
        <v>19376499.210000001</v>
      </c>
      <c r="X36" s="8">
        <f>IFERROR(VLOOKUP($H36,FY15_TED_exp!$A$2:$V$246,19,FALSE),"--")</f>
        <v>18867707.289999999</v>
      </c>
      <c r="Y36" s="8">
        <f>IFERROR(VLOOKUP($H36,FY15_TED_exp!$A$2:$V$246,12,FALSE),"--")</f>
        <v>19792519.98</v>
      </c>
      <c r="Z36" s="8">
        <f>IFERROR(VLOOKUP($H36,FY15_TED_exp!$A$2:$V$246,7,FALSE),"--")</f>
        <v>49541302.100000001</v>
      </c>
      <c r="AA36" s="8">
        <f>IFERROR(VLOOKUP($H36,FY15_TED_exp!$A$2:$V$246,18,FALSE),"--")</f>
        <v>16132596.550000001</v>
      </c>
      <c r="AB36" s="8">
        <f>IFERROR(VLOOKUP($H36,FY15_TED_exp!$A$2:$V$246,4,FALSE),"--")</f>
        <v>56918183.079999998</v>
      </c>
    </row>
    <row r="37" spans="1:28">
      <c r="A37" s="38" t="s">
        <v>342</v>
      </c>
      <c r="B37" s="31">
        <v>5673185</v>
      </c>
      <c r="C37" s="31">
        <v>19979746</v>
      </c>
      <c r="D37" s="31">
        <v>23044561</v>
      </c>
      <c r="E37" s="43">
        <v>5552511</v>
      </c>
      <c r="F37" s="45">
        <f t="shared" si="0"/>
        <v>54250003</v>
      </c>
      <c r="H37" s="12" t="s">
        <v>207</v>
      </c>
      <c r="I37" s="12">
        <v>629</v>
      </c>
      <c r="J37" s="8">
        <f t="shared" si="1"/>
        <v>217896091</v>
      </c>
      <c r="K37" s="8">
        <f t="shared" si="2"/>
        <v>21710856</v>
      </c>
      <c r="L37" s="8">
        <f t="shared" si="3"/>
        <v>97585326</v>
      </c>
      <c r="M37" s="8">
        <f t="shared" si="4"/>
        <v>61038007</v>
      </c>
      <c r="N37" s="8">
        <f>IFERROR(VLOOKUP(I37,'FTE Enrollment by Grade Fiscal '!A$6:C$204,3,FALSE),"—")</f>
        <v>13066</v>
      </c>
      <c r="Q37" s="13">
        <f>IFERROR(VLOOKUP($H37,FY15_TED_exp!$A$2:$V$246,2,FALSE),"--")</f>
        <v>251872494</v>
      </c>
      <c r="R37" s="8">
        <f>IFERROR(VLOOKUP($H37,FY15_TED_exp!$A$2:$V$246,11,FALSE),"--")</f>
        <v>100733612.05</v>
      </c>
      <c r="S37" s="8">
        <f>IFERROR(VLOOKUP($H37,FY15_TED_exp!$A$2:$V$246,5,FALSE),"--")</f>
        <v>1937632.19</v>
      </c>
      <c r="T37" s="8">
        <f>IFERROR(VLOOKUP($H37,FY15_TED_exp!$A$2:$X$246,24,FALSE),"--")</f>
        <v>7929577.7799999993</v>
      </c>
      <c r="U37" s="8">
        <f>IFERROR(VLOOKUP($H37,FY15_TED_exp!$A$2:$V$246,16,FALSE),"--")</f>
        <v>5188578.22</v>
      </c>
      <c r="V37" s="8">
        <f>IFERROR(VLOOKUP($H37,FY15_TED_exp!$A$2:$V$246,9,FALSE),"--")</f>
        <v>2105620.7599999998</v>
      </c>
      <c r="W37" s="8">
        <f>IFERROR(VLOOKUP($H37,FY15_TED_exp!$A$2:$V$246,17,FALSE),"--")</f>
        <v>7868137.0599999996</v>
      </c>
      <c r="X37" s="8">
        <f>IFERROR(VLOOKUP($H37,FY15_TED_exp!$A$2:$V$246,19,FALSE),"--")</f>
        <v>9208695.1099999994</v>
      </c>
      <c r="Y37" s="8">
        <f>IFERROR(VLOOKUP($H37,FY15_TED_exp!$A$2:$V$246,12,FALSE),"--")</f>
        <v>13461250.98</v>
      </c>
      <c r="Z37" s="8">
        <f>IFERROR(VLOOKUP($H37,FY15_TED_exp!$A$2:$V$246,7,FALSE),"--")</f>
        <v>36499525.659999996</v>
      </c>
      <c r="AA37" s="8">
        <f>IFERROR(VLOOKUP($H37,FY15_TED_exp!$A$2:$V$246,18,FALSE),"--")</f>
        <v>9083721.6300000008</v>
      </c>
      <c r="AB37" s="8">
        <f>IFERROR(VLOOKUP($H37,FY15_TED_exp!$A$2:$V$246,4,FALSE),"--")</f>
        <v>11023050</v>
      </c>
    </row>
    <row r="38" spans="1:28">
      <c r="A38" s="38" t="s">
        <v>343</v>
      </c>
      <c r="B38" s="31">
        <v>4564621</v>
      </c>
      <c r="C38" s="31">
        <v>23252164</v>
      </c>
      <c r="D38" s="31">
        <v>20368585</v>
      </c>
      <c r="E38" s="43">
        <v>5146813</v>
      </c>
      <c r="F38" s="45">
        <f t="shared" si="0"/>
        <v>53332183</v>
      </c>
      <c r="H38" s="12" t="s">
        <v>208</v>
      </c>
      <c r="I38" s="12">
        <v>630</v>
      </c>
      <c r="J38" s="8">
        <f t="shared" si="1"/>
        <v>4645449</v>
      </c>
      <c r="K38" s="8">
        <f t="shared" si="2"/>
        <v>918542</v>
      </c>
      <c r="L38" s="8">
        <f t="shared" si="3"/>
        <v>1500559</v>
      </c>
      <c r="M38" s="8">
        <f t="shared" si="4"/>
        <v>2080296</v>
      </c>
      <c r="N38" s="8">
        <f>IFERROR(VLOOKUP(I38,'FTE Enrollment by Grade Fiscal '!A$6:C$204,3,FALSE),"—")</f>
        <v>294</v>
      </c>
      <c r="Q38" s="13">
        <f>IFERROR(VLOOKUP($H38,FY15_TED_exp!$A$2:$V$246,2,FALSE),"--")</f>
        <v>4808354</v>
      </c>
      <c r="R38" s="8">
        <f>IFERROR(VLOOKUP($H38,FY15_TED_exp!$A$2:$V$246,11,FALSE),"--")</f>
        <v>2293275.2999999998</v>
      </c>
      <c r="S38" s="8">
        <f>IFERROR(VLOOKUP($H38,FY15_TED_exp!$A$2:$V$246,5,FALSE),"--")</f>
        <v>74858.62</v>
      </c>
      <c r="T38" s="8">
        <f>IFERROR(VLOOKUP($H38,FY15_TED_exp!$A$2:$X$246,24,FALSE),"--")</f>
        <v>286269.65000000002</v>
      </c>
      <c r="U38" s="8">
        <f>IFERROR(VLOOKUP($H38,FY15_TED_exp!$A$2:$V$246,16,FALSE),"--")</f>
        <v>139619.28</v>
      </c>
      <c r="V38" s="8">
        <f>IFERROR(VLOOKUP($H38,FY15_TED_exp!$A$2:$V$246,9,FALSE),"--")</f>
        <v>277325.34999999998</v>
      </c>
      <c r="W38" s="8">
        <f>IFERROR(VLOOKUP($H38,FY15_TED_exp!$A$2:$V$246,17,FALSE),"--")</f>
        <v>385663.36</v>
      </c>
      <c r="X38" s="8">
        <f>IFERROR(VLOOKUP($H38,FY15_TED_exp!$A$2:$V$246,19,FALSE),"--")</f>
        <v>351950.92</v>
      </c>
      <c r="Y38" s="8">
        <f>IFERROR(VLOOKUP($H38,FY15_TED_exp!$A$2:$V$246,12,FALSE),"--")</f>
        <v>185173.57</v>
      </c>
      <c r="Z38" s="8">
        <f>IFERROR(VLOOKUP($H38,FY15_TED_exp!$A$2:$V$246,7,FALSE),"--")</f>
        <v>90855.79</v>
      </c>
      <c r="AA38" s="8">
        <f>IFERROR(VLOOKUP($H38,FY15_TED_exp!$A$2:$V$246,18,FALSE),"--")</f>
        <v>252656.32</v>
      </c>
      <c r="AB38" s="8">
        <f>IFERROR(VLOOKUP($H38,FY15_TED_exp!$A$2:$V$246,4,FALSE),"--")</f>
        <v>227904.56</v>
      </c>
    </row>
    <row r="39" spans="1:28">
      <c r="A39" s="38" t="s">
        <v>201</v>
      </c>
      <c r="B39" s="31">
        <v>7741039</v>
      </c>
      <c r="C39" s="31">
        <v>46997332</v>
      </c>
      <c r="D39" s="31">
        <v>61494121</v>
      </c>
      <c r="E39" s="43">
        <v>16203986</v>
      </c>
      <c r="F39" s="45">
        <f t="shared" si="0"/>
        <v>132436478</v>
      </c>
      <c r="H39" s="12" t="s">
        <v>209</v>
      </c>
      <c r="I39" s="12">
        <v>631</v>
      </c>
      <c r="J39" s="8">
        <f t="shared" si="1"/>
        <v>537141676</v>
      </c>
      <c r="K39" s="8">
        <f t="shared" si="2"/>
        <v>70186932</v>
      </c>
      <c r="L39" s="8">
        <f t="shared" si="3"/>
        <v>179505046</v>
      </c>
      <c r="M39" s="8">
        <f t="shared" si="4"/>
        <v>274410524</v>
      </c>
      <c r="N39" s="8">
        <f>IFERROR(VLOOKUP(I39,'FTE Enrollment by Grade Fiscal '!A$6:C$204,3,FALSE),"—")</f>
        <v>53150</v>
      </c>
      <c r="Q39" s="13">
        <f>IFERROR(VLOOKUP($H39,FY15_TED_exp!$A$2:$V$246,2,FALSE),"--")</f>
        <v>511091790</v>
      </c>
      <c r="R39" s="8">
        <f>IFERROR(VLOOKUP($H39,FY15_TED_exp!$A$2:$V$246,11,FALSE),"--")</f>
        <v>286344979.81999999</v>
      </c>
      <c r="S39" s="8">
        <f>IFERROR(VLOOKUP($H39,FY15_TED_exp!$A$2:$V$246,5,FALSE),"--")</f>
        <v>5788244.7000000002</v>
      </c>
      <c r="T39" s="8">
        <f>IFERROR(VLOOKUP($H39,FY15_TED_exp!$A$2:$X$246,24,FALSE),"--")</f>
        <v>42582885.829999998</v>
      </c>
      <c r="U39" s="8">
        <f>IFERROR(VLOOKUP($H39,FY15_TED_exp!$A$2:$V$246,16,FALSE),"--")</f>
        <v>15581122.789999999</v>
      </c>
      <c r="V39" s="8">
        <f>IFERROR(VLOOKUP($H39,FY15_TED_exp!$A$2:$V$246,9,FALSE),"--")</f>
        <v>4583974.72</v>
      </c>
      <c r="W39" s="8">
        <f>IFERROR(VLOOKUP($H39,FY15_TED_exp!$A$2:$V$246,17,FALSE),"--")</f>
        <v>23357746.059999999</v>
      </c>
      <c r="X39" s="8">
        <f>IFERROR(VLOOKUP($H39,FY15_TED_exp!$A$2:$V$246,19,FALSE),"--")</f>
        <v>22368488.969999999</v>
      </c>
      <c r="Y39" s="8">
        <f>IFERROR(VLOOKUP($H39,FY15_TED_exp!$A$2:$V$246,12,FALSE),"--")</f>
        <v>36613498.119999997</v>
      </c>
      <c r="Z39" s="8">
        <f>IFERROR(VLOOKUP($H39,FY15_TED_exp!$A$2:$V$246,7,FALSE),"--")</f>
        <v>20610586.829999998</v>
      </c>
      <c r="AA39" s="8">
        <f>IFERROR(VLOOKUP($H39,FY15_TED_exp!$A$2:$V$246,18,FALSE),"--")</f>
        <v>34259266.450000003</v>
      </c>
      <c r="AB39" s="8">
        <f>IFERROR(VLOOKUP($H39,FY15_TED_exp!$A$2:$V$246,4,FALSE),"--")</f>
        <v>0</v>
      </c>
    </row>
    <row r="40" spans="1:28">
      <c r="A40" s="38" t="s">
        <v>599</v>
      </c>
      <c r="B40" s="31">
        <v>0</v>
      </c>
      <c r="C40" s="31">
        <v>0</v>
      </c>
      <c r="D40" s="31">
        <v>0</v>
      </c>
      <c r="E40" s="43">
        <v>0</v>
      </c>
      <c r="F40" s="45">
        <f t="shared" si="0"/>
        <v>0</v>
      </c>
      <c r="H40" s="12" t="s">
        <v>210</v>
      </c>
      <c r="I40" s="12">
        <v>632</v>
      </c>
      <c r="J40" s="8">
        <f t="shared" si="1"/>
        <v>15971441</v>
      </c>
      <c r="K40" s="8">
        <f t="shared" si="2"/>
        <v>1399127</v>
      </c>
      <c r="L40" s="8">
        <f t="shared" si="3"/>
        <v>5128376</v>
      </c>
      <c r="M40" s="8">
        <f t="shared" si="4"/>
        <v>7015449</v>
      </c>
      <c r="N40" s="8">
        <f>IFERROR(VLOOKUP(I40,'FTE Enrollment by Grade Fiscal '!A$6:C$204,3,FALSE),"—")</f>
        <v>1402</v>
      </c>
      <c r="Q40" s="13">
        <f>IFERROR(VLOOKUP($H40,FY15_TED_exp!$A$2:$V$246,2,FALSE),"--")</f>
        <v>17050878</v>
      </c>
      <c r="R40" s="8">
        <f>IFERROR(VLOOKUP($H40,FY15_TED_exp!$A$2:$V$246,11,FALSE),"--")</f>
        <v>8223592.1699999999</v>
      </c>
      <c r="S40" s="8">
        <f>IFERROR(VLOOKUP($H40,FY15_TED_exp!$A$2:$V$246,5,FALSE),"--")</f>
        <v>169720.4</v>
      </c>
      <c r="T40" s="8">
        <f>IFERROR(VLOOKUP($H40,FY15_TED_exp!$A$2:$X$246,24,FALSE),"--")</f>
        <v>448452.68</v>
      </c>
      <c r="U40" s="8">
        <f>IFERROR(VLOOKUP($H40,FY15_TED_exp!$A$2:$V$246,16,FALSE),"--")</f>
        <v>690368.47</v>
      </c>
      <c r="V40" s="8">
        <f>IFERROR(VLOOKUP($H40,FY15_TED_exp!$A$2:$V$246,9,FALSE),"--")</f>
        <v>764829.4</v>
      </c>
      <c r="W40" s="8">
        <f>IFERROR(VLOOKUP($H40,FY15_TED_exp!$A$2:$V$246,17,FALSE),"--")</f>
        <v>993791.13</v>
      </c>
      <c r="X40" s="8">
        <f>IFERROR(VLOOKUP($H40,FY15_TED_exp!$A$2:$V$246,19,FALSE),"--")</f>
        <v>699840.3</v>
      </c>
      <c r="Y40" s="8">
        <f>IFERROR(VLOOKUP($H40,FY15_TED_exp!$A$2:$V$246,12,FALSE),"--")</f>
        <v>1194243.77</v>
      </c>
      <c r="Z40" s="8">
        <f>IFERROR(VLOOKUP($H40,FY15_TED_exp!$A$2:$V$246,7,FALSE),"--")</f>
        <v>2214179.9300000002</v>
      </c>
      <c r="AA40" s="8">
        <f>IFERROR(VLOOKUP($H40,FY15_TED_exp!$A$2:$V$246,18,FALSE),"--")</f>
        <v>767800.08</v>
      </c>
      <c r="AB40" s="8">
        <f>IFERROR(VLOOKUP($H40,FY15_TED_exp!$A$2:$V$246,4,FALSE),"--")</f>
        <v>666788.06000000006</v>
      </c>
    </row>
    <row r="41" spans="1:28">
      <c r="A41" s="38" t="s">
        <v>600</v>
      </c>
      <c r="B41" s="31">
        <v>0</v>
      </c>
      <c r="C41" s="31">
        <v>0</v>
      </c>
      <c r="D41" s="31">
        <v>0</v>
      </c>
      <c r="E41" s="43">
        <v>0</v>
      </c>
      <c r="F41" s="45">
        <f t="shared" si="0"/>
        <v>0</v>
      </c>
      <c r="H41" s="12" t="s">
        <v>211</v>
      </c>
      <c r="I41" s="12">
        <v>633</v>
      </c>
      <c r="J41" s="8">
        <f t="shared" si="1"/>
        <v>1170416217</v>
      </c>
      <c r="K41" s="8">
        <f t="shared" si="2"/>
        <v>87561069</v>
      </c>
      <c r="L41" s="8">
        <f t="shared" si="3"/>
        <v>619328508</v>
      </c>
      <c r="M41" s="8">
        <f t="shared" si="4"/>
        <v>460875260</v>
      </c>
      <c r="N41" s="8">
        <f>IFERROR(VLOOKUP(I41,'FTE Enrollment by Grade Fiscal '!A$6:C$204,3,FALSE),"—")</f>
        <v>111330</v>
      </c>
      <c r="Q41" s="13">
        <f>IFERROR(VLOOKUP($H41,FY15_TED_exp!$A$2:$V$246,2,FALSE),"--")</f>
        <v>1255819227</v>
      </c>
      <c r="R41" s="8">
        <f>IFERROR(VLOOKUP($H41,FY15_TED_exp!$A$2:$V$246,11,FALSE),"--")</f>
        <v>768300880.20000005</v>
      </c>
      <c r="S41" s="8">
        <f>IFERROR(VLOOKUP($H41,FY15_TED_exp!$A$2:$V$246,5,FALSE),"--")</f>
        <v>14493473.07</v>
      </c>
      <c r="T41" s="8">
        <f>IFERROR(VLOOKUP($H41,FY15_TED_exp!$A$2:$X$246,24,FALSE),"--")</f>
        <v>50310456.780000001</v>
      </c>
      <c r="U41" s="8">
        <f>IFERROR(VLOOKUP($H41,FY15_TED_exp!$A$2:$V$246,16,FALSE),"--")</f>
        <v>26187601.079999998</v>
      </c>
      <c r="V41" s="8">
        <f>IFERROR(VLOOKUP($H41,FY15_TED_exp!$A$2:$V$246,9,FALSE),"--")</f>
        <v>9531755.8699999992</v>
      </c>
      <c r="W41" s="8">
        <f>IFERROR(VLOOKUP($H41,FY15_TED_exp!$A$2:$V$246,17,FALSE),"--")</f>
        <v>61997510.549999997</v>
      </c>
      <c r="X41" s="8">
        <f>IFERROR(VLOOKUP($H41,FY15_TED_exp!$A$2:$V$246,19,FALSE),"--")</f>
        <v>60442265.460000001</v>
      </c>
      <c r="Y41" s="8">
        <f>IFERROR(VLOOKUP($H41,FY15_TED_exp!$A$2:$V$246,12,FALSE),"--")</f>
        <v>63451866.049999997</v>
      </c>
      <c r="Z41" s="8">
        <f>IFERROR(VLOOKUP($H41,FY15_TED_exp!$A$2:$V$246,7,FALSE),"--")</f>
        <v>119597242.51000001</v>
      </c>
      <c r="AA41" s="8">
        <f>IFERROR(VLOOKUP($H41,FY15_TED_exp!$A$2:$V$246,18,FALSE),"--")</f>
        <v>54021015.509999998</v>
      </c>
      <c r="AB41" s="8">
        <f>IFERROR(VLOOKUP($H41,FY15_TED_exp!$A$2:$V$246,4,FALSE),"--")</f>
        <v>0</v>
      </c>
    </row>
    <row r="42" spans="1:28">
      <c r="A42" s="38" t="s">
        <v>414</v>
      </c>
      <c r="B42" s="31">
        <v>687264</v>
      </c>
      <c r="C42" s="31">
        <v>1365079</v>
      </c>
      <c r="D42" s="31">
        <v>1522216</v>
      </c>
      <c r="E42" s="43">
        <v>0</v>
      </c>
      <c r="F42" s="45">
        <f t="shared" si="0"/>
        <v>3574559</v>
      </c>
      <c r="H42" s="12" t="s">
        <v>212</v>
      </c>
      <c r="I42" s="12">
        <v>634</v>
      </c>
      <c r="J42" s="8">
        <f t="shared" si="1"/>
        <v>96996401</v>
      </c>
      <c r="K42" s="8">
        <f t="shared" si="2"/>
        <v>11362941</v>
      </c>
      <c r="L42" s="8">
        <f t="shared" si="3"/>
        <v>21808248</v>
      </c>
      <c r="M42" s="8">
        <f t="shared" si="4"/>
        <v>45269647</v>
      </c>
      <c r="N42" s="8">
        <f>IFERROR(VLOOKUP(I42,'FTE Enrollment by Grade Fiscal '!A$6:C$204,3,FALSE),"—")</f>
        <v>7759</v>
      </c>
      <c r="Q42" s="13">
        <f>IFERROR(VLOOKUP($H42,FY15_TED_exp!$A$2:$V$246,2,FALSE),"--")</f>
        <v>86561957</v>
      </c>
      <c r="R42" s="8">
        <f>IFERROR(VLOOKUP($H42,FY15_TED_exp!$A$2:$V$246,11,FALSE),"--")</f>
        <v>49907170.539999999</v>
      </c>
      <c r="S42" s="8">
        <f>IFERROR(VLOOKUP($H42,FY15_TED_exp!$A$2:$V$246,5,FALSE),"--")</f>
        <v>1369500.96</v>
      </c>
      <c r="T42" s="8">
        <f>IFERROR(VLOOKUP($H42,FY15_TED_exp!$A$2:$X$246,24,FALSE),"--")</f>
        <v>3466294.0199999996</v>
      </c>
      <c r="U42" s="8">
        <f>IFERROR(VLOOKUP($H42,FY15_TED_exp!$A$2:$V$246,16,FALSE),"--")</f>
        <v>3920410.57</v>
      </c>
      <c r="V42" s="8">
        <f>IFERROR(VLOOKUP($H42,FY15_TED_exp!$A$2:$V$246,9,FALSE),"--")</f>
        <v>932410.39</v>
      </c>
      <c r="W42" s="8">
        <f>IFERROR(VLOOKUP($H42,FY15_TED_exp!$A$2:$V$246,17,FALSE),"--")</f>
        <v>3659816.57</v>
      </c>
      <c r="X42" s="8">
        <f>IFERROR(VLOOKUP($H42,FY15_TED_exp!$A$2:$V$246,19,FALSE),"--")</f>
        <v>4485454.24</v>
      </c>
      <c r="Y42" s="8">
        <f>IFERROR(VLOOKUP($H42,FY15_TED_exp!$A$2:$V$246,12,FALSE),"--")</f>
        <v>5045010.9000000004</v>
      </c>
      <c r="Z42" s="8">
        <f>IFERROR(VLOOKUP($H42,FY15_TED_exp!$A$2:$V$246,7,FALSE),"--")</f>
        <v>1958470.78</v>
      </c>
      <c r="AA42" s="8">
        <f>IFERROR(VLOOKUP($H42,FY15_TED_exp!$A$2:$V$246,18,FALSE),"--")</f>
        <v>5148485.7</v>
      </c>
      <c r="AB42" s="8">
        <f>IFERROR(VLOOKUP($H42,FY15_TED_exp!$A$2:$V$246,4,FALSE),"--")</f>
        <v>2086025</v>
      </c>
    </row>
    <row r="43" spans="1:28">
      <c r="A43" s="38" t="s">
        <v>202</v>
      </c>
      <c r="B43" s="31">
        <v>2234496</v>
      </c>
      <c r="C43" s="31">
        <v>6812502</v>
      </c>
      <c r="D43" s="31">
        <v>8900364</v>
      </c>
      <c r="E43" s="43">
        <v>3240699</v>
      </c>
      <c r="F43" s="45">
        <f t="shared" si="0"/>
        <v>21188061</v>
      </c>
      <c r="H43" s="12" t="s">
        <v>213</v>
      </c>
      <c r="I43" s="12">
        <v>635</v>
      </c>
      <c r="J43" s="8">
        <f t="shared" si="1"/>
        <v>137056011</v>
      </c>
      <c r="K43" s="8">
        <f t="shared" si="2"/>
        <v>14059094</v>
      </c>
      <c r="L43" s="8">
        <f t="shared" si="3"/>
        <v>24277271</v>
      </c>
      <c r="M43" s="8">
        <f t="shared" si="4"/>
        <v>70876282</v>
      </c>
      <c r="N43" s="8">
        <f>IFERROR(VLOOKUP(I43,'FTE Enrollment by Grade Fiscal '!A$6:C$204,3,FALSE),"—")</f>
        <v>9574</v>
      </c>
      <c r="Q43" s="13">
        <f>IFERROR(VLOOKUP($H43,FY15_TED_exp!$A$2:$V$246,2,FALSE),"--")</f>
        <v>153278538</v>
      </c>
      <c r="R43" s="8">
        <f>IFERROR(VLOOKUP($H43,FY15_TED_exp!$A$2:$V$246,11,FALSE),"--")</f>
        <v>55200635.82</v>
      </c>
      <c r="S43" s="8">
        <f>IFERROR(VLOOKUP($H43,FY15_TED_exp!$A$2:$V$246,5,FALSE),"--")</f>
        <v>1515994.17</v>
      </c>
      <c r="T43" s="8">
        <f>IFERROR(VLOOKUP($H43,FY15_TED_exp!$A$2:$X$246,24,FALSE),"--")</f>
        <v>2443297.7900000005</v>
      </c>
      <c r="U43" s="8">
        <f>IFERROR(VLOOKUP($H43,FY15_TED_exp!$A$2:$V$246,16,FALSE),"--")</f>
        <v>5479970.4100000001</v>
      </c>
      <c r="V43" s="8">
        <f>IFERROR(VLOOKUP($H43,FY15_TED_exp!$A$2:$V$246,9,FALSE),"--")</f>
        <v>740542.55</v>
      </c>
      <c r="W43" s="8">
        <f>IFERROR(VLOOKUP($H43,FY15_TED_exp!$A$2:$V$246,17,FALSE),"--")</f>
        <v>4408945.97</v>
      </c>
      <c r="X43" s="8">
        <f>IFERROR(VLOOKUP($H43,FY15_TED_exp!$A$2:$V$246,19,FALSE),"--")</f>
        <v>3384699.83</v>
      </c>
      <c r="Y43" s="8">
        <f>IFERROR(VLOOKUP($H43,FY15_TED_exp!$A$2:$V$246,12,FALSE),"--")</f>
        <v>7694233.8399999999</v>
      </c>
      <c r="Z43" s="8">
        <f>IFERROR(VLOOKUP($H43,FY15_TED_exp!$A$2:$V$246,7,FALSE),"--")</f>
        <v>39997587.390000001</v>
      </c>
      <c r="AA43" s="8">
        <f>IFERROR(VLOOKUP($H43,FY15_TED_exp!$A$2:$V$246,18,FALSE),"--")</f>
        <v>6595755.2800000003</v>
      </c>
      <c r="AB43" s="8">
        <f>IFERROR(VLOOKUP($H43,FY15_TED_exp!$A$2:$V$246,4,FALSE),"--")</f>
        <v>5517750</v>
      </c>
    </row>
    <row r="44" spans="1:28">
      <c r="A44" s="38" t="s">
        <v>203</v>
      </c>
      <c r="B44" s="31">
        <v>46992884</v>
      </c>
      <c r="C44" s="31">
        <v>265090598</v>
      </c>
      <c r="D44" s="31">
        <v>164869232</v>
      </c>
      <c r="E44" s="43">
        <v>21581179</v>
      </c>
      <c r="F44" s="45">
        <f t="shared" si="0"/>
        <v>498533893</v>
      </c>
      <c r="H44" s="12" t="s">
        <v>214</v>
      </c>
      <c r="I44" s="12">
        <v>636</v>
      </c>
      <c r="J44" s="8">
        <f t="shared" si="1"/>
        <v>269929413</v>
      </c>
      <c r="K44" s="8">
        <f t="shared" si="2"/>
        <v>12924833</v>
      </c>
      <c r="L44" s="8">
        <f t="shared" si="3"/>
        <v>118808594</v>
      </c>
      <c r="M44" s="8">
        <f t="shared" si="4"/>
        <v>110212637</v>
      </c>
      <c r="N44" s="8">
        <f>IFERROR(VLOOKUP(I44,'FTE Enrollment by Grade Fiscal '!A$6:C$204,3,FALSE),"—")</f>
        <v>25581</v>
      </c>
      <c r="Q44" s="13">
        <f>IFERROR(VLOOKUP($H44,FY15_TED_exp!$A$2:$V$246,2,FALSE),"--")</f>
        <v>281695686</v>
      </c>
      <c r="R44" s="8">
        <f>IFERROR(VLOOKUP($H44,FY15_TED_exp!$A$2:$V$246,11,FALSE),"--")</f>
        <v>147249063.27000001</v>
      </c>
      <c r="S44" s="8">
        <f>IFERROR(VLOOKUP($H44,FY15_TED_exp!$A$2:$V$246,5,FALSE),"--")</f>
        <v>4380560.75</v>
      </c>
      <c r="T44" s="8">
        <f>IFERROR(VLOOKUP($H44,FY15_TED_exp!$A$2:$X$246,24,FALSE),"--")</f>
        <v>7868126.5</v>
      </c>
      <c r="U44" s="8">
        <f>IFERROR(VLOOKUP($H44,FY15_TED_exp!$A$2:$V$246,16,FALSE),"--")</f>
        <v>4304392.67</v>
      </c>
      <c r="V44" s="8">
        <f>IFERROR(VLOOKUP($H44,FY15_TED_exp!$A$2:$V$246,9,FALSE),"--")</f>
        <v>924707.14</v>
      </c>
      <c r="W44" s="8">
        <f>IFERROR(VLOOKUP($H44,FY15_TED_exp!$A$2:$V$246,17,FALSE),"--")</f>
        <v>14506678.720000001</v>
      </c>
      <c r="X44" s="8">
        <f>IFERROR(VLOOKUP($H44,FY15_TED_exp!$A$2:$V$246,19,FALSE),"--")</f>
        <v>12320775.720000001</v>
      </c>
      <c r="Y44" s="8">
        <f>IFERROR(VLOOKUP($H44,FY15_TED_exp!$A$2:$V$246,12,FALSE),"--")</f>
        <v>15903772.41</v>
      </c>
      <c r="Z44" s="8">
        <f>IFERROR(VLOOKUP($H44,FY15_TED_exp!$A$2:$V$246,7,FALSE),"--")</f>
        <v>14596473.5</v>
      </c>
      <c r="AA44" s="8">
        <f>IFERROR(VLOOKUP($H44,FY15_TED_exp!$A$2:$V$246,18,FALSE),"--")</f>
        <v>10485976.67</v>
      </c>
      <c r="AB44" s="8">
        <f>IFERROR(VLOOKUP($H44,FY15_TED_exp!$A$2:$V$246,4,FALSE),"--")</f>
        <v>9806717.5999999996</v>
      </c>
    </row>
    <row r="45" spans="1:28">
      <c r="A45" s="38" t="s">
        <v>204</v>
      </c>
      <c r="B45" s="31">
        <v>1971119</v>
      </c>
      <c r="C45" s="31">
        <v>2480997</v>
      </c>
      <c r="D45" s="31">
        <v>6337567</v>
      </c>
      <c r="E45" s="43">
        <v>1475625</v>
      </c>
      <c r="F45" s="45">
        <f t="shared" si="0"/>
        <v>12265308</v>
      </c>
      <c r="H45" s="12" t="s">
        <v>215</v>
      </c>
      <c r="I45" s="12">
        <v>637</v>
      </c>
      <c r="J45" s="8">
        <f t="shared" si="1"/>
        <v>30546405</v>
      </c>
      <c r="K45" s="8">
        <f t="shared" si="2"/>
        <v>3684263</v>
      </c>
      <c r="L45" s="8">
        <f t="shared" si="3"/>
        <v>8390475</v>
      </c>
      <c r="M45" s="8">
        <f t="shared" si="4"/>
        <v>17813970</v>
      </c>
      <c r="N45" s="8">
        <f>IFERROR(VLOOKUP(I45,'FTE Enrollment by Grade Fiscal '!A$6:C$204,3,FALSE),"—")</f>
        <v>3308</v>
      </c>
      <c r="Q45" s="13">
        <f>IFERROR(VLOOKUP($H45,FY15_TED_exp!$A$2:$V$246,2,FALSE),"--")</f>
        <v>32368382</v>
      </c>
      <c r="R45" s="8">
        <f>IFERROR(VLOOKUP($H45,FY15_TED_exp!$A$2:$V$246,11,FALSE),"--")</f>
        <v>18403203.780000001</v>
      </c>
      <c r="S45" s="8">
        <f>IFERROR(VLOOKUP($H45,FY15_TED_exp!$A$2:$V$246,5,FALSE),"--")</f>
        <v>439043.48</v>
      </c>
      <c r="T45" s="8">
        <f>IFERROR(VLOOKUP($H45,FY15_TED_exp!$A$2:$X$246,24,FALSE),"--")</f>
        <v>384268.16000000003</v>
      </c>
      <c r="U45" s="8">
        <f>IFERROR(VLOOKUP($H45,FY15_TED_exp!$A$2:$V$246,16,FALSE),"--")</f>
        <v>1091884.3999999999</v>
      </c>
      <c r="V45" s="8">
        <f>IFERROR(VLOOKUP($H45,FY15_TED_exp!$A$2:$V$246,9,FALSE),"--")</f>
        <v>1286285.44</v>
      </c>
      <c r="W45" s="8">
        <f>IFERROR(VLOOKUP($H45,FY15_TED_exp!$A$2:$V$246,17,FALSE),"--")</f>
        <v>1575804.25</v>
      </c>
      <c r="X45" s="8">
        <f>IFERROR(VLOOKUP($H45,FY15_TED_exp!$A$2:$V$246,19,FALSE),"--")</f>
        <v>1436273.72</v>
      </c>
      <c r="Y45" s="8">
        <f>IFERROR(VLOOKUP($H45,FY15_TED_exp!$A$2:$V$246,12,FALSE),"--")</f>
        <v>2616916.83</v>
      </c>
      <c r="Z45" s="8">
        <f>IFERROR(VLOOKUP($H45,FY15_TED_exp!$A$2:$V$246,7,FALSE),"--")</f>
        <v>11265</v>
      </c>
      <c r="AA45" s="8">
        <f>IFERROR(VLOOKUP($H45,FY15_TED_exp!$A$2:$V$246,18,FALSE),"--")</f>
        <v>1741407.95</v>
      </c>
      <c r="AB45" s="8">
        <f>IFERROR(VLOOKUP($H45,FY15_TED_exp!$A$2:$V$246,4,FALSE),"--")</f>
        <v>2431031.34</v>
      </c>
    </row>
    <row r="46" spans="1:28">
      <c r="A46" s="38" t="s">
        <v>413</v>
      </c>
      <c r="B46" s="31">
        <v>455466</v>
      </c>
      <c r="C46" s="31">
        <v>1521972</v>
      </c>
      <c r="D46" s="31">
        <v>938443</v>
      </c>
      <c r="E46" s="43">
        <v>0</v>
      </c>
      <c r="F46" s="45">
        <f t="shared" si="0"/>
        <v>2915881</v>
      </c>
      <c r="H46" s="12" t="s">
        <v>216</v>
      </c>
      <c r="I46" s="12">
        <v>638</v>
      </c>
      <c r="J46" s="8">
        <f t="shared" si="1"/>
        <v>221299253</v>
      </c>
      <c r="K46" s="8">
        <f t="shared" si="2"/>
        <v>15285839</v>
      </c>
      <c r="L46" s="8">
        <f t="shared" si="3"/>
        <v>105269045</v>
      </c>
      <c r="M46" s="8">
        <f t="shared" si="4"/>
        <v>100073952</v>
      </c>
      <c r="N46" s="8">
        <f>IFERROR(VLOOKUP(I46,'FTE Enrollment by Grade Fiscal '!A$6:C$204,3,FALSE),"—")</f>
        <v>22231</v>
      </c>
      <c r="Q46" s="13">
        <f>IFERROR(VLOOKUP($H46,FY15_TED_exp!$A$2:$V$246,2,FALSE),"--")</f>
        <v>229977432</v>
      </c>
      <c r="R46" s="8">
        <f>IFERROR(VLOOKUP($H46,FY15_TED_exp!$A$2:$V$246,11,FALSE),"--")</f>
        <v>129336403.62</v>
      </c>
      <c r="S46" s="8">
        <f>IFERROR(VLOOKUP($H46,FY15_TED_exp!$A$2:$V$246,5,FALSE),"--")</f>
        <v>2929865.23</v>
      </c>
      <c r="T46" s="8">
        <f>IFERROR(VLOOKUP($H46,FY15_TED_exp!$A$2:$X$246,24,FALSE),"--")</f>
        <v>5991530.790000001</v>
      </c>
      <c r="U46" s="8">
        <f>IFERROR(VLOOKUP($H46,FY15_TED_exp!$A$2:$V$246,16,FALSE),"--")</f>
        <v>10798877.82</v>
      </c>
      <c r="V46" s="8">
        <f>IFERROR(VLOOKUP($H46,FY15_TED_exp!$A$2:$V$246,9,FALSE),"--")</f>
        <v>975424.44</v>
      </c>
      <c r="W46" s="8">
        <f>IFERROR(VLOOKUP($H46,FY15_TED_exp!$A$2:$V$246,17,FALSE),"--")</f>
        <v>14061604.26</v>
      </c>
      <c r="X46" s="8">
        <f>IFERROR(VLOOKUP($H46,FY15_TED_exp!$A$2:$V$246,19,FALSE),"--")</f>
        <v>11073035.800000001</v>
      </c>
      <c r="Y46" s="8">
        <f>IFERROR(VLOOKUP($H46,FY15_TED_exp!$A$2:$V$246,12,FALSE),"--")</f>
        <v>17868034.32</v>
      </c>
      <c r="Z46" s="8">
        <f>IFERROR(VLOOKUP($H46,FY15_TED_exp!$A$2:$V$246,7,FALSE),"--")</f>
        <v>22875183.010000002</v>
      </c>
      <c r="AA46" s="8">
        <f>IFERROR(VLOOKUP($H46,FY15_TED_exp!$A$2:$V$246,18,FALSE),"--")</f>
        <v>9606457.0899999999</v>
      </c>
      <c r="AB46" s="8">
        <f>IFERROR(VLOOKUP($H46,FY15_TED_exp!$A$2:$V$246,4,FALSE),"--")</f>
        <v>0</v>
      </c>
    </row>
    <row r="47" spans="1:28">
      <c r="A47" s="38" t="s">
        <v>205</v>
      </c>
      <c r="B47" s="31">
        <v>2939812</v>
      </c>
      <c r="C47" s="31">
        <v>10152002</v>
      </c>
      <c r="D47" s="31">
        <v>23519925</v>
      </c>
      <c r="E47" s="43">
        <v>17712049</v>
      </c>
      <c r="F47" s="45">
        <f t="shared" si="0"/>
        <v>54323788</v>
      </c>
      <c r="H47" s="12" t="s">
        <v>217</v>
      </c>
      <c r="I47" s="12">
        <v>639</v>
      </c>
      <c r="J47" s="8">
        <f t="shared" si="1"/>
        <v>18057791</v>
      </c>
      <c r="K47" s="8">
        <f t="shared" si="2"/>
        <v>2099649</v>
      </c>
      <c r="L47" s="8">
        <f t="shared" si="3"/>
        <v>5870202</v>
      </c>
      <c r="M47" s="8">
        <f t="shared" si="4"/>
        <v>10068060</v>
      </c>
      <c r="N47" s="8">
        <f>IFERROR(VLOOKUP(I47,'FTE Enrollment by Grade Fiscal '!A$6:C$204,3,FALSE),"—")</f>
        <v>1757</v>
      </c>
      <c r="Q47" s="13">
        <f>IFERROR(VLOOKUP($H47,FY15_TED_exp!$A$2:$V$246,2,FALSE),"--")</f>
        <v>17758645</v>
      </c>
      <c r="R47" s="8">
        <f>IFERROR(VLOOKUP($H47,FY15_TED_exp!$A$2:$V$246,11,FALSE),"--")</f>
        <v>10907523.74</v>
      </c>
      <c r="S47" s="8">
        <f>IFERROR(VLOOKUP($H47,FY15_TED_exp!$A$2:$V$246,5,FALSE),"--")</f>
        <v>213883.42</v>
      </c>
      <c r="T47" s="8">
        <f>IFERROR(VLOOKUP($H47,FY15_TED_exp!$A$2:$X$246,24,FALSE),"--")</f>
        <v>282674.32</v>
      </c>
      <c r="U47" s="8">
        <f>IFERROR(VLOOKUP($H47,FY15_TED_exp!$A$2:$V$246,16,FALSE),"--")</f>
        <v>489128.32</v>
      </c>
      <c r="V47" s="8">
        <f>IFERROR(VLOOKUP($H47,FY15_TED_exp!$A$2:$V$246,9,FALSE),"--")</f>
        <v>657578.79</v>
      </c>
      <c r="W47" s="8">
        <f>IFERROR(VLOOKUP($H47,FY15_TED_exp!$A$2:$V$246,17,FALSE),"--")</f>
        <v>1019265.06</v>
      </c>
      <c r="X47" s="8">
        <f>IFERROR(VLOOKUP($H47,FY15_TED_exp!$A$2:$V$246,19,FALSE),"--")</f>
        <v>1014974.32</v>
      </c>
      <c r="Y47" s="8">
        <f>IFERROR(VLOOKUP($H47,FY15_TED_exp!$A$2:$V$246,12,FALSE),"--")</f>
        <v>1168105.57</v>
      </c>
      <c r="Z47" s="8">
        <f>IFERROR(VLOOKUP($H47,FY15_TED_exp!$A$2:$V$246,7,FALSE),"--")</f>
        <v>560253.81000000006</v>
      </c>
      <c r="AA47" s="8">
        <f>IFERROR(VLOOKUP($H47,FY15_TED_exp!$A$2:$V$246,18,FALSE),"--")</f>
        <v>1266059.27</v>
      </c>
      <c r="AB47" s="8">
        <f>IFERROR(VLOOKUP($H47,FY15_TED_exp!$A$2:$V$246,4,FALSE),"--")</f>
        <v>0</v>
      </c>
    </row>
    <row r="48" spans="1:28">
      <c r="A48" s="38" t="s">
        <v>206</v>
      </c>
      <c r="B48" s="31">
        <v>23303724</v>
      </c>
      <c r="C48" s="31">
        <v>190935577</v>
      </c>
      <c r="D48" s="31">
        <v>185556154</v>
      </c>
      <c r="E48" s="43">
        <v>94786709</v>
      </c>
      <c r="F48" s="45">
        <f t="shared" si="0"/>
        <v>494582164</v>
      </c>
      <c r="H48" s="12" t="s">
        <v>218</v>
      </c>
      <c r="I48" s="12">
        <v>640</v>
      </c>
      <c r="J48" s="8">
        <f t="shared" si="1"/>
        <v>51779252</v>
      </c>
      <c r="K48" s="8">
        <f t="shared" si="2"/>
        <v>7438634</v>
      </c>
      <c r="L48" s="8">
        <f t="shared" si="3"/>
        <v>15173453</v>
      </c>
      <c r="M48" s="8">
        <f t="shared" si="4"/>
        <v>24329561</v>
      </c>
      <c r="N48" s="8">
        <f>IFERROR(VLOOKUP(I48,'FTE Enrollment by Grade Fiscal '!A$6:C$204,3,FALSE),"—")</f>
        <v>4230</v>
      </c>
      <c r="Q48" s="13">
        <f>IFERROR(VLOOKUP($H48,FY15_TED_exp!$A$2:$V$246,2,FALSE),"--")</f>
        <v>53651134</v>
      </c>
      <c r="R48" s="8">
        <f>IFERROR(VLOOKUP($H48,FY15_TED_exp!$A$2:$V$246,11,FALSE),"--")</f>
        <v>26969238.59</v>
      </c>
      <c r="S48" s="8">
        <f>IFERROR(VLOOKUP($H48,FY15_TED_exp!$A$2:$V$246,5,FALSE),"--")</f>
        <v>808957.35</v>
      </c>
      <c r="T48" s="8">
        <f>IFERROR(VLOOKUP($H48,FY15_TED_exp!$A$2:$X$246,24,FALSE),"--")</f>
        <v>2960832.66</v>
      </c>
      <c r="U48" s="8">
        <f>IFERROR(VLOOKUP($H48,FY15_TED_exp!$A$2:$V$246,16,FALSE),"--")</f>
        <v>1531604.07</v>
      </c>
      <c r="V48" s="8">
        <f>IFERROR(VLOOKUP($H48,FY15_TED_exp!$A$2:$V$246,9,FALSE),"--")</f>
        <v>751844.21</v>
      </c>
      <c r="W48" s="8">
        <f>IFERROR(VLOOKUP($H48,FY15_TED_exp!$A$2:$V$246,17,FALSE),"--")</f>
        <v>2562046.2000000002</v>
      </c>
      <c r="X48" s="8">
        <f>IFERROR(VLOOKUP($H48,FY15_TED_exp!$A$2:$V$246,19,FALSE),"--")</f>
        <v>2579333.91</v>
      </c>
      <c r="Y48" s="8">
        <f>IFERROR(VLOOKUP($H48,FY15_TED_exp!$A$2:$V$246,12,FALSE),"--")</f>
        <v>3982449.81</v>
      </c>
      <c r="Z48" s="8">
        <f>IFERROR(VLOOKUP($H48,FY15_TED_exp!$A$2:$V$246,7,FALSE),"--")</f>
        <v>2820640.69</v>
      </c>
      <c r="AA48" s="8">
        <f>IFERROR(VLOOKUP($H48,FY15_TED_exp!$A$2:$V$246,18,FALSE),"--")</f>
        <v>3354508.15</v>
      </c>
      <c r="AB48" s="8">
        <f>IFERROR(VLOOKUP($H48,FY15_TED_exp!$A$2:$V$246,4,FALSE),"--")</f>
        <v>0</v>
      </c>
    </row>
    <row r="49" spans="1:28">
      <c r="A49" s="38" t="s">
        <v>344</v>
      </c>
      <c r="B49" s="31">
        <v>559376</v>
      </c>
      <c r="C49" s="31">
        <v>4333008</v>
      </c>
      <c r="D49" s="31">
        <v>7475396</v>
      </c>
      <c r="E49" s="43">
        <v>53410</v>
      </c>
      <c r="F49" s="45">
        <f t="shared" si="0"/>
        <v>12421190</v>
      </c>
      <c r="H49" s="12" t="s">
        <v>219</v>
      </c>
      <c r="I49" s="12">
        <v>641</v>
      </c>
      <c r="J49" s="8">
        <f t="shared" si="1"/>
        <v>25102053</v>
      </c>
      <c r="K49" s="8">
        <f t="shared" si="2"/>
        <v>2038823</v>
      </c>
      <c r="L49" s="8">
        <f t="shared" si="3"/>
        <v>9715653</v>
      </c>
      <c r="M49" s="8">
        <f t="shared" si="4"/>
        <v>11041615</v>
      </c>
      <c r="N49" s="8">
        <f>IFERROR(VLOOKUP(I49,'FTE Enrollment by Grade Fiscal '!A$6:C$204,3,FALSE),"—")</f>
        <v>2178</v>
      </c>
      <c r="Q49" s="13">
        <f>IFERROR(VLOOKUP($H49,FY15_TED_exp!$A$2:$V$246,2,FALSE),"--")</f>
        <v>25812482</v>
      </c>
      <c r="R49" s="8">
        <f>IFERROR(VLOOKUP($H49,FY15_TED_exp!$A$2:$V$246,11,FALSE),"--")</f>
        <v>14376871.58</v>
      </c>
      <c r="S49" s="8">
        <f>IFERROR(VLOOKUP($H49,FY15_TED_exp!$A$2:$V$246,5,FALSE),"--")</f>
        <v>328964.2</v>
      </c>
      <c r="T49" s="8">
        <f>IFERROR(VLOOKUP($H49,FY15_TED_exp!$A$2:$X$246,24,FALSE),"--")</f>
        <v>605085.85</v>
      </c>
      <c r="U49" s="8">
        <f>IFERROR(VLOOKUP($H49,FY15_TED_exp!$A$2:$V$246,16,FALSE),"--")</f>
        <v>466552.38</v>
      </c>
      <c r="V49" s="8">
        <f>IFERROR(VLOOKUP($H49,FY15_TED_exp!$A$2:$V$246,9,FALSE),"--")</f>
        <v>589738.61</v>
      </c>
      <c r="W49" s="8">
        <f>IFERROR(VLOOKUP($H49,FY15_TED_exp!$A$2:$V$246,17,FALSE),"--")</f>
        <v>1466488.34</v>
      </c>
      <c r="X49" s="8">
        <f>IFERROR(VLOOKUP($H49,FY15_TED_exp!$A$2:$V$246,19,FALSE),"--")</f>
        <v>1021008.84</v>
      </c>
      <c r="Y49" s="8">
        <f>IFERROR(VLOOKUP($H49,FY15_TED_exp!$A$2:$V$246,12,FALSE),"--")</f>
        <v>1441157.33</v>
      </c>
      <c r="Z49" s="8">
        <f>IFERROR(VLOOKUP($H49,FY15_TED_exp!$A$2:$V$246,7,FALSE),"--")</f>
        <v>1782775.98</v>
      </c>
      <c r="AA49" s="8">
        <f>IFERROR(VLOOKUP($H49,FY15_TED_exp!$A$2:$V$246,18,FALSE),"--")</f>
        <v>1317372.95</v>
      </c>
      <c r="AB49" s="8">
        <f>IFERROR(VLOOKUP($H49,FY15_TED_exp!$A$2:$V$246,4,FALSE),"--")</f>
        <v>0</v>
      </c>
    </row>
    <row r="50" spans="1:28">
      <c r="A50" s="38" t="s">
        <v>207</v>
      </c>
      <c r="B50" s="31">
        <v>21710856</v>
      </c>
      <c r="C50" s="31">
        <v>97585326</v>
      </c>
      <c r="D50" s="31">
        <v>61038007</v>
      </c>
      <c r="E50" s="43">
        <v>37561902</v>
      </c>
      <c r="F50" s="45">
        <f t="shared" si="0"/>
        <v>217896091</v>
      </c>
      <c r="H50" s="12" t="s">
        <v>220</v>
      </c>
      <c r="I50" s="12">
        <v>642</v>
      </c>
      <c r="J50" s="8">
        <f t="shared" si="1"/>
        <v>72747077</v>
      </c>
      <c r="K50" s="8">
        <f t="shared" si="2"/>
        <v>2466728</v>
      </c>
      <c r="L50" s="8">
        <f t="shared" si="3"/>
        <v>27970695</v>
      </c>
      <c r="M50" s="8">
        <f t="shared" si="4"/>
        <v>15299320</v>
      </c>
      <c r="N50" s="8">
        <f>IFERROR(VLOOKUP(I50,'FTE Enrollment by Grade Fiscal '!A$6:C$204,3,FALSE),"—")</f>
        <v>3469</v>
      </c>
      <c r="Q50" s="13">
        <f>IFERROR(VLOOKUP($H50,FY15_TED_exp!$A$2:$V$246,2,FALSE),"--")</f>
        <v>60085915</v>
      </c>
      <c r="R50" s="8">
        <f>IFERROR(VLOOKUP($H50,FY15_TED_exp!$A$2:$V$246,11,FALSE),"--")</f>
        <v>25006572.739999998</v>
      </c>
      <c r="S50" s="8">
        <f>IFERROR(VLOOKUP($H50,FY15_TED_exp!$A$2:$V$246,5,FALSE),"--")</f>
        <v>679561.85</v>
      </c>
      <c r="T50" s="8">
        <f>IFERROR(VLOOKUP($H50,FY15_TED_exp!$A$2:$X$246,24,FALSE),"--")</f>
        <v>1835986.81</v>
      </c>
      <c r="U50" s="8">
        <f>IFERROR(VLOOKUP($H50,FY15_TED_exp!$A$2:$V$246,16,FALSE),"--")</f>
        <v>1414376.15</v>
      </c>
      <c r="V50" s="8">
        <f>IFERROR(VLOOKUP($H50,FY15_TED_exp!$A$2:$V$246,9,FALSE),"--")</f>
        <v>608557.16</v>
      </c>
      <c r="W50" s="8">
        <f>IFERROR(VLOOKUP($H50,FY15_TED_exp!$A$2:$V$246,17,FALSE),"--")</f>
        <v>2700293.35</v>
      </c>
      <c r="X50" s="8">
        <f>IFERROR(VLOOKUP($H50,FY15_TED_exp!$A$2:$V$246,19,FALSE),"--")</f>
        <v>2825338.56</v>
      </c>
      <c r="Y50" s="8">
        <f>IFERROR(VLOOKUP($H50,FY15_TED_exp!$A$2:$V$246,12,FALSE),"--")</f>
        <v>4310555.6100000003</v>
      </c>
      <c r="Z50" s="8">
        <f>IFERROR(VLOOKUP($H50,FY15_TED_exp!$A$2:$V$246,7,FALSE),"--")</f>
        <v>2971864.03</v>
      </c>
      <c r="AA50" s="8">
        <f>IFERROR(VLOOKUP($H50,FY15_TED_exp!$A$2:$V$246,18,FALSE),"--")</f>
        <v>2447943.62</v>
      </c>
      <c r="AB50" s="8">
        <f>IFERROR(VLOOKUP($H50,FY15_TED_exp!$A$2:$V$246,4,FALSE),"--")</f>
        <v>3746460.06</v>
      </c>
    </row>
    <row r="51" spans="1:28">
      <c r="A51" s="38" t="s">
        <v>208</v>
      </c>
      <c r="B51" s="31">
        <v>918542</v>
      </c>
      <c r="C51" s="31">
        <v>1500559</v>
      </c>
      <c r="D51" s="31">
        <v>2080296</v>
      </c>
      <c r="E51" s="43">
        <v>146052</v>
      </c>
      <c r="F51" s="45">
        <f t="shared" si="0"/>
        <v>4645449</v>
      </c>
      <c r="H51" s="12" t="s">
        <v>221</v>
      </c>
      <c r="I51" s="12">
        <v>643</v>
      </c>
      <c r="J51" s="8">
        <f t="shared" si="1"/>
        <v>78653304</v>
      </c>
      <c r="K51" s="8">
        <f t="shared" si="2"/>
        <v>9614752</v>
      </c>
      <c r="L51" s="8">
        <f t="shared" si="3"/>
        <v>20253016</v>
      </c>
      <c r="M51" s="8">
        <f t="shared" si="4"/>
        <v>25780859</v>
      </c>
      <c r="N51" s="8">
        <f>IFERROR(VLOOKUP(I51,'FTE Enrollment by Grade Fiscal '!A$6:C$204,3,FALSE),"—")</f>
        <v>5301</v>
      </c>
      <c r="Q51" s="13">
        <f>IFERROR(VLOOKUP($H51,FY15_TED_exp!$A$2:$V$246,2,FALSE),"--")</f>
        <v>84916917</v>
      </c>
      <c r="R51" s="8">
        <f>IFERROR(VLOOKUP($H51,FY15_TED_exp!$A$2:$V$246,11,FALSE),"--")</f>
        <v>33091234.98</v>
      </c>
      <c r="S51" s="8">
        <f>IFERROR(VLOOKUP($H51,FY15_TED_exp!$A$2:$V$246,5,FALSE),"--")</f>
        <v>1279088.8600000001</v>
      </c>
      <c r="T51" s="8">
        <f>IFERROR(VLOOKUP($H51,FY15_TED_exp!$A$2:$X$246,24,FALSE),"--")</f>
        <v>1869842.8099999998</v>
      </c>
      <c r="U51" s="8">
        <f>IFERROR(VLOOKUP($H51,FY15_TED_exp!$A$2:$V$246,16,FALSE),"--")</f>
        <v>1990093.63</v>
      </c>
      <c r="V51" s="8">
        <f>IFERROR(VLOOKUP($H51,FY15_TED_exp!$A$2:$V$246,9,FALSE),"--")</f>
        <v>377877.62</v>
      </c>
      <c r="W51" s="8">
        <f>IFERROR(VLOOKUP($H51,FY15_TED_exp!$A$2:$V$246,17,FALSE),"--")</f>
        <v>3047660.61</v>
      </c>
      <c r="X51" s="8">
        <f>IFERROR(VLOOKUP($H51,FY15_TED_exp!$A$2:$V$246,19,FALSE),"--")</f>
        <v>2500862.59</v>
      </c>
      <c r="Y51" s="8">
        <f>IFERROR(VLOOKUP($H51,FY15_TED_exp!$A$2:$V$246,12,FALSE),"--")</f>
        <v>4366451.9000000004</v>
      </c>
      <c r="Z51" s="8">
        <f>IFERROR(VLOOKUP($H51,FY15_TED_exp!$A$2:$V$246,7,FALSE),"--")</f>
        <v>4048715.37</v>
      </c>
      <c r="AA51" s="8">
        <f>IFERROR(VLOOKUP($H51,FY15_TED_exp!$A$2:$V$246,18,FALSE),"--")</f>
        <v>4130935.24</v>
      </c>
      <c r="AB51" s="8">
        <f>IFERROR(VLOOKUP($H51,FY15_TED_exp!$A$2:$V$246,4,FALSE),"--")</f>
        <v>4633080.46</v>
      </c>
    </row>
    <row r="52" spans="1:28">
      <c r="A52" s="38" t="s">
        <v>209</v>
      </c>
      <c r="B52" s="31">
        <v>70186932</v>
      </c>
      <c r="C52" s="31">
        <v>179505046</v>
      </c>
      <c r="D52" s="31">
        <v>274410524</v>
      </c>
      <c r="E52" s="43">
        <v>13039174</v>
      </c>
      <c r="F52" s="45">
        <f t="shared" si="0"/>
        <v>537141676</v>
      </c>
      <c r="H52" s="12" t="s">
        <v>222</v>
      </c>
      <c r="I52" s="12">
        <v>644</v>
      </c>
      <c r="J52" s="8">
        <f t="shared" si="1"/>
        <v>1179952212</v>
      </c>
      <c r="K52" s="8">
        <f t="shared" si="2"/>
        <v>132959323</v>
      </c>
      <c r="L52" s="8">
        <f t="shared" si="3"/>
        <v>581004433</v>
      </c>
      <c r="M52" s="8">
        <f t="shared" si="4"/>
        <v>451623453</v>
      </c>
      <c r="N52" s="8">
        <f>IFERROR(VLOOKUP(I52,'FTE Enrollment by Grade Fiscal '!A$6:C$204,3,FALSE),"—")</f>
        <v>100452</v>
      </c>
      <c r="Q52" s="13">
        <f>IFERROR(VLOOKUP($H52,FY15_TED_exp!$A$2:$V$246,2,FALSE),"--")</f>
        <v>1089300380</v>
      </c>
      <c r="R52" s="8">
        <f>IFERROR(VLOOKUP($H52,FY15_TED_exp!$A$2:$V$246,11,FALSE),"--")</f>
        <v>602163855.62</v>
      </c>
      <c r="S52" s="8">
        <f>IFERROR(VLOOKUP($H52,FY15_TED_exp!$A$2:$V$246,5,FALSE),"--")</f>
        <v>11623546.18</v>
      </c>
      <c r="T52" s="8">
        <f>IFERROR(VLOOKUP($H52,FY15_TED_exp!$A$2:$X$246,24,FALSE),"--")</f>
        <v>52483414.299999997</v>
      </c>
      <c r="U52" s="8">
        <f>IFERROR(VLOOKUP($H52,FY15_TED_exp!$A$2:$V$246,16,FALSE),"--")</f>
        <v>30741120.210000001</v>
      </c>
      <c r="V52" s="8">
        <f>IFERROR(VLOOKUP($H52,FY15_TED_exp!$A$2:$V$246,9,FALSE),"--")</f>
        <v>14038870.619999999</v>
      </c>
      <c r="W52" s="8">
        <f>IFERROR(VLOOKUP($H52,FY15_TED_exp!$A$2:$V$246,17,FALSE),"--")</f>
        <v>55643943.479999997</v>
      </c>
      <c r="X52" s="8">
        <f>IFERROR(VLOOKUP($H52,FY15_TED_exp!$A$2:$V$246,19,FALSE),"--")</f>
        <v>56696386.890000001</v>
      </c>
      <c r="Y52" s="8">
        <f>IFERROR(VLOOKUP($H52,FY15_TED_exp!$A$2:$V$246,12,FALSE),"--")</f>
        <v>81532754.359999999</v>
      </c>
      <c r="Z52" s="8">
        <f>IFERROR(VLOOKUP($H52,FY15_TED_exp!$A$2:$V$246,7,FALSE),"--")</f>
        <v>74410116.349999994</v>
      </c>
      <c r="AA52" s="8">
        <f>IFERROR(VLOOKUP($H52,FY15_TED_exp!$A$2:$V$246,18,FALSE),"--")</f>
        <v>56629082.710000001</v>
      </c>
      <c r="AB52" s="8">
        <f>IFERROR(VLOOKUP($H52,FY15_TED_exp!$A$2:$V$246,4,FALSE),"--")</f>
        <v>12917390.15</v>
      </c>
    </row>
    <row r="53" spans="1:28">
      <c r="A53" s="38" t="s">
        <v>210</v>
      </c>
      <c r="B53" s="31">
        <v>1399127</v>
      </c>
      <c r="C53" s="31">
        <v>5128376</v>
      </c>
      <c r="D53" s="31">
        <v>7015449</v>
      </c>
      <c r="E53" s="43">
        <v>2428489</v>
      </c>
      <c r="F53" s="45">
        <f t="shared" si="0"/>
        <v>15971441</v>
      </c>
      <c r="H53" s="12" t="s">
        <v>223</v>
      </c>
      <c r="I53" s="12">
        <v>645</v>
      </c>
      <c r="J53" s="8">
        <f t="shared" si="1"/>
        <v>32177530</v>
      </c>
      <c r="K53" s="8">
        <f t="shared" si="2"/>
        <v>4537594</v>
      </c>
      <c r="L53" s="8">
        <f t="shared" si="3"/>
        <v>8000190</v>
      </c>
      <c r="M53" s="8">
        <f t="shared" si="4"/>
        <v>19497843</v>
      </c>
      <c r="N53" s="8">
        <f>IFERROR(VLOOKUP(I53,'FTE Enrollment by Grade Fiscal '!A$6:C$204,3,FALSE),"—")</f>
        <v>3302</v>
      </c>
      <c r="Q53" s="13">
        <f>IFERROR(VLOOKUP($H53,FY15_TED_exp!$A$2:$V$246,2,FALSE),"--")</f>
        <v>33439887</v>
      </c>
      <c r="R53" s="8">
        <f>IFERROR(VLOOKUP($H53,FY15_TED_exp!$A$2:$V$246,11,FALSE),"--")</f>
        <v>20560389.68</v>
      </c>
      <c r="S53" s="8">
        <f>IFERROR(VLOOKUP($H53,FY15_TED_exp!$A$2:$V$246,5,FALSE),"--")</f>
        <v>505574.44</v>
      </c>
      <c r="T53" s="8">
        <f>IFERROR(VLOOKUP($H53,FY15_TED_exp!$A$2:$X$246,24,FALSE),"--")</f>
        <v>1066239.72</v>
      </c>
      <c r="U53" s="8">
        <f>IFERROR(VLOOKUP($H53,FY15_TED_exp!$A$2:$V$246,16,FALSE),"--")</f>
        <v>1840119.44</v>
      </c>
      <c r="V53" s="8">
        <f>IFERROR(VLOOKUP($H53,FY15_TED_exp!$A$2:$V$246,9,FALSE),"--")</f>
        <v>593678.09</v>
      </c>
      <c r="W53" s="8">
        <f>IFERROR(VLOOKUP($H53,FY15_TED_exp!$A$2:$V$246,17,FALSE),"--")</f>
        <v>1319260.43</v>
      </c>
      <c r="X53" s="8">
        <f>IFERROR(VLOOKUP($H53,FY15_TED_exp!$A$2:$V$246,19,FALSE),"--")</f>
        <v>1971388.16</v>
      </c>
      <c r="Y53" s="8">
        <f>IFERROR(VLOOKUP($H53,FY15_TED_exp!$A$2:$V$246,12,FALSE),"--")</f>
        <v>1818626.72</v>
      </c>
      <c r="Z53" s="8">
        <f>IFERROR(VLOOKUP($H53,FY15_TED_exp!$A$2:$V$246,7,FALSE),"--")</f>
        <v>1518016.13</v>
      </c>
      <c r="AA53" s="8">
        <f>IFERROR(VLOOKUP($H53,FY15_TED_exp!$A$2:$V$246,18,FALSE),"--")</f>
        <v>2065421.75</v>
      </c>
      <c r="AB53" s="8">
        <f>IFERROR(VLOOKUP($H53,FY15_TED_exp!$A$2:$V$246,4,FALSE),"--")</f>
        <v>0</v>
      </c>
    </row>
    <row r="54" spans="1:28">
      <c r="A54" s="38" t="s">
        <v>412</v>
      </c>
      <c r="B54" s="31">
        <v>1988046</v>
      </c>
      <c r="C54" s="31">
        <v>879908</v>
      </c>
      <c r="D54" s="31">
        <v>710486</v>
      </c>
      <c r="E54" s="43">
        <v>134612</v>
      </c>
      <c r="F54" s="45">
        <f t="shared" si="0"/>
        <v>3713052</v>
      </c>
      <c r="H54" s="12" t="s">
        <v>224</v>
      </c>
      <c r="I54" s="12">
        <v>646</v>
      </c>
      <c r="J54" s="8">
        <f t="shared" si="1"/>
        <v>16078731</v>
      </c>
      <c r="K54" s="8">
        <f t="shared" si="2"/>
        <v>2210944</v>
      </c>
      <c r="L54" s="8">
        <f t="shared" si="3"/>
        <v>6176028</v>
      </c>
      <c r="M54" s="8">
        <f t="shared" si="4"/>
        <v>6098518</v>
      </c>
      <c r="N54" s="8">
        <f>IFERROR(VLOOKUP(I54,'FTE Enrollment by Grade Fiscal '!A$6:C$204,3,FALSE),"—")</f>
        <v>1398</v>
      </c>
      <c r="Q54" s="13">
        <f>IFERROR(VLOOKUP($H54,FY15_TED_exp!$A$2:$V$246,2,FALSE),"--")</f>
        <v>18141734</v>
      </c>
      <c r="R54" s="8">
        <f>IFERROR(VLOOKUP($H54,FY15_TED_exp!$A$2:$V$246,11,FALSE),"--")</f>
        <v>8396759.5</v>
      </c>
      <c r="S54" s="8">
        <f>IFERROR(VLOOKUP($H54,FY15_TED_exp!$A$2:$V$246,5,FALSE),"--")</f>
        <v>265493.15999999997</v>
      </c>
      <c r="T54" s="8">
        <f>IFERROR(VLOOKUP($H54,FY15_TED_exp!$A$2:$X$246,24,FALSE),"--")</f>
        <v>808403.48</v>
      </c>
      <c r="U54" s="8">
        <f>IFERROR(VLOOKUP($H54,FY15_TED_exp!$A$2:$V$246,16,FALSE),"--")</f>
        <v>307910.26</v>
      </c>
      <c r="V54" s="8">
        <f>IFERROR(VLOOKUP($H54,FY15_TED_exp!$A$2:$V$246,9,FALSE),"--")</f>
        <v>397930.59</v>
      </c>
      <c r="W54" s="8">
        <f>IFERROR(VLOOKUP($H54,FY15_TED_exp!$A$2:$V$246,17,FALSE),"--")</f>
        <v>1140296.6399999999</v>
      </c>
      <c r="X54" s="8">
        <f>IFERROR(VLOOKUP($H54,FY15_TED_exp!$A$2:$V$246,19,FALSE),"--")</f>
        <v>1235659.48</v>
      </c>
      <c r="Y54" s="8">
        <f>IFERROR(VLOOKUP($H54,FY15_TED_exp!$A$2:$V$246,12,FALSE),"--")</f>
        <v>1377893.92</v>
      </c>
      <c r="Z54" s="8">
        <f>IFERROR(VLOOKUP($H54,FY15_TED_exp!$A$2:$V$246,7,FALSE),"--")</f>
        <v>392703.74</v>
      </c>
      <c r="AA54" s="8">
        <f>IFERROR(VLOOKUP($H54,FY15_TED_exp!$A$2:$V$246,18,FALSE),"--")</f>
        <v>1044229.2</v>
      </c>
      <c r="AB54" s="8">
        <f>IFERROR(VLOOKUP($H54,FY15_TED_exp!$A$2:$V$246,4,FALSE),"--")</f>
        <v>983295.76</v>
      </c>
    </row>
    <row r="55" spans="1:28">
      <c r="A55" s="38" t="s">
        <v>211</v>
      </c>
      <c r="B55" s="31">
        <v>87561069</v>
      </c>
      <c r="C55" s="31">
        <v>619328508</v>
      </c>
      <c r="D55" s="31">
        <v>460875260</v>
      </c>
      <c r="E55" s="43">
        <v>2651380</v>
      </c>
      <c r="F55" s="45">
        <f t="shared" si="0"/>
        <v>1170416217</v>
      </c>
      <c r="H55" s="12" t="s">
        <v>225</v>
      </c>
      <c r="I55" s="12">
        <v>647</v>
      </c>
      <c r="J55" s="8">
        <f t="shared" si="1"/>
        <v>217558687</v>
      </c>
      <c r="K55" s="8">
        <f t="shared" si="2"/>
        <v>30428704</v>
      </c>
      <c r="L55" s="8">
        <f t="shared" si="3"/>
        <v>71613479</v>
      </c>
      <c r="M55" s="8">
        <f t="shared" si="4"/>
        <v>82180292</v>
      </c>
      <c r="N55" s="8">
        <f>IFERROR(VLOOKUP(I55,'FTE Enrollment by Grade Fiscal '!A$6:C$204,3,FALSE),"—")</f>
        <v>15157</v>
      </c>
      <c r="Q55" s="13">
        <f>IFERROR(VLOOKUP($H55,FY15_TED_exp!$A$2:$V$246,2,FALSE),"--")</f>
        <v>236069430</v>
      </c>
      <c r="R55" s="8">
        <f>IFERROR(VLOOKUP($H55,FY15_TED_exp!$A$2:$V$246,11,FALSE),"--")</f>
        <v>106243934.53</v>
      </c>
      <c r="S55" s="8">
        <f>IFERROR(VLOOKUP($H55,FY15_TED_exp!$A$2:$V$246,5,FALSE),"--")</f>
        <v>2995816.79</v>
      </c>
      <c r="T55" s="8">
        <f>IFERROR(VLOOKUP($H55,FY15_TED_exp!$A$2:$X$246,24,FALSE),"--")</f>
        <v>18904222.399999999</v>
      </c>
      <c r="U55" s="8">
        <f>IFERROR(VLOOKUP($H55,FY15_TED_exp!$A$2:$V$246,16,FALSE),"--")</f>
        <v>4276425.67</v>
      </c>
      <c r="V55" s="8">
        <f>IFERROR(VLOOKUP($H55,FY15_TED_exp!$A$2:$V$246,9,FALSE),"--")</f>
        <v>1851836.68</v>
      </c>
      <c r="W55" s="8">
        <f>IFERROR(VLOOKUP($H55,FY15_TED_exp!$A$2:$V$246,17,FALSE),"--")</f>
        <v>10112925.42</v>
      </c>
      <c r="X55" s="8">
        <f>IFERROR(VLOOKUP($H55,FY15_TED_exp!$A$2:$V$246,19,FALSE),"--")</f>
        <v>6932707.25</v>
      </c>
      <c r="Y55" s="8">
        <f>IFERROR(VLOOKUP($H55,FY15_TED_exp!$A$2:$V$246,12,FALSE),"--")</f>
        <v>14717972.66</v>
      </c>
      <c r="Z55" s="8">
        <f>IFERROR(VLOOKUP($H55,FY15_TED_exp!$A$2:$V$246,7,FALSE),"--")</f>
        <v>13897118.939999999</v>
      </c>
      <c r="AA55" s="8">
        <f>IFERROR(VLOOKUP($H55,FY15_TED_exp!$A$2:$V$246,18,FALSE),"--")</f>
        <v>11706778.68</v>
      </c>
      <c r="AB55" s="8">
        <f>IFERROR(VLOOKUP($H55,FY15_TED_exp!$A$2:$V$246,4,FALSE),"--")</f>
        <v>8830750</v>
      </c>
    </row>
    <row r="56" spans="1:28">
      <c r="A56" s="38" t="s">
        <v>212</v>
      </c>
      <c r="B56" s="31">
        <v>11362941</v>
      </c>
      <c r="C56" s="31">
        <v>21808248</v>
      </c>
      <c r="D56" s="31">
        <v>45269647</v>
      </c>
      <c r="E56" s="43">
        <v>18555565</v>
      </c>
      <c r="F56" s="45">
        <f t="shared" si="0"/>
        <v>96996401</v>
      </c>
      <c r="H56" s="12" t="s">
        <v>226</v>
      </c>
      <c r="I56" s="12">
        <v>648</v>
      </c>
      <c r="J56" s="8">
        <f t="shared" si="1"/>
        <v>307734650</v>
      </c>
      <c r="K56" s="8">
        <f t="shared" si="2"/>
        <v>26537541</v>
      </c>
      <c r="L56" s="8">
        <f t="shared" si="3"/>
        <v>107164624</v>
      </c>
      <c r="M56" s="8">
        <f t="shared" si="4"/>
        <v>138662636</v>
      </c>
      <c r="N56" s="8">
        <f>IFERROR(VLOOKUP(I56,'FTE Enrollment by Grade Fiscal '!A$6:C$204,3,FALSE),"—")</f>
        <v>26011</v>
      </c>
      <c r="Q56" s="13">
        <f>IFERROR(VLOOKUP($H56,FY15_TED_exp!$A$2:$V$246,2,FALSE),"--")</f>
        <v>355196391</v>
      </c>
      <c r="R56" s="8">
        <f>IFERROR(VLOOKUP($H56,FY15_TED_exp!$A$2:$V$246,11,FALSE),"--")</f>
        <v>168762024.5</v>
      </c>
      <c r="S56" s="8">
        <f>IFERROR(VLOOKUP($H56,FY15_TED_exp!$A$2:$V$246,5,FALSE),"--")</f>
        <v>4732336.6900000004</v>
      </c>
      <c r="T56" s="8">
        <f>IFERROR(VLOOKUP($H56,FY15_TED_exp!$A$2:$X$246,24,FALSE),"--")</f>
        <v>13490621.32</v>
      </c>
      <c r="U56" s="8">
        <f>IFERROR(VLOOKUP($H56,FY15_TED_exp!$A$2:$V$246,16,FALSE),"--")</f>
        <v>6793458.8799999999</v>
      </c>
      <c r="V56" s="8">
        <f>IFERROR(VLOOKUP($H56,FY15_TED_exp!$A$2:$V$246,9,FALSE),"--")</f>
        <v>2245606.36</v>
      </c>
      <c r="W56" s="8">
        <f>IFERROR(VLOOKUP($H56,FY15_TED_exp!$A$2:$V$246,17,FALSE),"--")</f>
        <v>15963577.720000001</v>
      </c>
      <c r="X56" s="8">
        <f>IFERROR(VLOOKUP($H56,FY15_TED_exp!$A$2:$V$246,19,FALSE),"--")</f>
        <v>13892185.6</v>
      </c>
      <c r="Y56" s="8">
        <f>IFERROR(VLOOKUP($H56,FY15_TED_exp!$A$2:$V$246,12,FALSE),"--")</f>
        <v>15234536.68</v>
      </c>
      <c r="Z56" s="8">
        <f>IFERROR(VLOOKUP($H56,FY15_TED_exp!$A$2:$V$246,7,FALSE),"--")</f>
        <v>42590009.899999999</v>
      </c>
      <c r="AA56" s="8">
        <f>IFERROR(VLOOKUP($H56,FY15_TED_exp!$A$2:$V$246,18,FALSE),"--")</f>
        <v>14329615.85</v>
      </c>
      <c r="AB56" s="8">
        <f>IFERROR(VLOOKUP($H56,FY15_TED_exp!$A$2:$V$246,4,FALSE),"--")</f>
        <v>19571716.620000001</v>
      </c>
    </row>
    <row r="57" spans="1:28">
      <c r="A57" s="38" t="s">
        <v>213</v>
      </c>
      <c r="B57" s="31">
        <v>14059094</v>
      </c>
      <c r="C57" s="31">
        <v>24277271</v>
      </c>
      <c r="D57" s="31">
        <v>70876282</v>
      </c>
      <c r="E57" s="43">
        <v>27843364</v>
      </c>
      <c r="F57" s="45">
        <f t="shared" si="0"/>
        <v>137056011</v>
      </c>
      <c r="H57" s="12" t="s">
        <v>227</v>
      </c>
      <c r="I57" s="12">
        <v>649</v>
      </c>
      <c r="J57" s="8">
        <f t="shared" si="1"/>
        <v>23640683</v>
      </c>
      <c r="K57" s="8">
        <f t="shared" si="2"/>
        <v>3545418</v>
      </c>
      <c r="L57" s="8">
        <f t="shared" si="3"/>
        <v>8653513</v>
      </c>
      <c r="M57" s="8">
        <f t="shared" si="4"/>
        <v>11403780</v>
      </c>
      <c r="N57" s="8">
        <f>IFERROR(VLOOKUP(I57,'FTE Enrollment by Grade Fiscal '!A$6:C$204,3,FALSE),"—")</f>
        <v>2214</v>
      </c>
      <c r="Q57" s="13">
        <f>IFERROR(VLOOKUP($H57,FY15_TED_exp!$A$2:$V$246,2,FALSE),"--")</f>
        <v>24573115</v>
      </c>
      <c r="R57" s="8">
        <f>IFERROR(VLOOKUP($H57,FY15_TED_exp!$A$2:$V$246,11,FALSE),"--")</f>
        <v>15729834.66</v>
      </c>
      <c r="S57" s="8">
        <f>IFERROR(VLOOKUP($H57,FY15_TED_exp!$A$2:$V$246,5,FALSE),"--")</f>
        <v>393467.3</v>
      </c>
      <c r="T57" s="8">
        <f>IFERROR(VLOOKUP($H57,FY15_TED_exp!$A$2:$X$246,24,FALSE),"--")</f>
        <v>763646.39</v>
      </c>
      <c r="U57" s="8">
        <f>IFERROR(VLOOKUP($H57,FY15_TED_exp!$A$2:$V$246,16,FALSE),"--")</f>
        <v>721818.2</v>
      </c>
      <c r="V57" s="8">
        <f>IFERROR(VLOOKUP($H57,FY15_TED_exp!$A$2:$V$246,9,FALSE),"--")</f>
        <v>415491.28</v>
      </c>
      <c r="W57" s="8">
        <f>IFERROR(VLOOKUP($H57,FY15_TED_exp!$A$2:$V$246,17,FALSE),"--")</f>
        <v>1514645.94</v>
      </c>
      <c r="X57" s="8">
        <f>IFERROR(VLOOKUP($H57,FY15_TED_exp!$A$2:$V$246,19,FALSE),"--")</f>
        <v>1204603.8899999999</v>
      </c>
      <c r="Y57" s="8">
        <f>IFERROR(VLOOKUP($H57,FY15_TED_exp!$A$2:$V$246,12,FALSE),"--")</f>
        <v>1600800.45</v>
      </c>
      <c r="Z57" s="8">
        <f>IFERROR(VLOOKUP($H57,FY15_TED_exp!$A$2:$V$246,7,FALSE),"--")</f>
        <v>651698.21</v>
      </c>
      <c r="AA57" s="8">
        <f>IFERROR(VLOOKUP($H57,FY15_TED_exp!$A$2:$V$246,18,FALSE),"--")</f>
        <v>1393543.17</v>
      </c>
      <c r="AB57" s="8">
        <f>IFERROR(VLOOKUP($H57,FY15_TED_exp!$A$2:$V$246,4,FALSE),"--")</f>
        <v>0</v>
      </c>
    </row>
    <row r="58" spans="1:28">
      <c r="A58" s="38" t="s">
        <v>214</v>
      </c>
      <c r="B58" s="31">
        <v>12924833</v>
      </c>
      <c r="C58" s="31">
        <v>118808594</v>
      </c>
      <c r="D58" s="31">
        <v>110212637</v>
      </c>
      <c r="E58" s="43">
        <v>27983349</v>
      </c>
      <c r="F58" s="45">
        <f t="shared" si="0"/>
        <v>269929413</v>
      </c>
      <c r="H58" s="12" t="s">
        <v>228</v>
      </c>
      <c r="I58" s="12">
        <v>650</v>
      </c>
      <c r="J58" s="8">
        <f t="shared" si="1"/>
        <v>8685919</v>
      </c>
      <c r="K58" s="8">
        <f t="shared" si="2"/>
        <v>1134927</v>
      </c>
      <c r="L58" s="8">
        <f t="shared" si="3"/>
        <v>2250007</v>
      </c>
      <c r="M58" s="8">
        <f t="shared" si="4"/>
        <v>5176209</v>
      </c>
      <c r="N58" s="8">
        <f>IFERROR(VLOOKUP(I58,'FTE Enrollment by Grade Fiscal '!A$6:C$204,3,FALSE),"—")</f>
        <v>812</v>
      </c>
      <c r="Q58" s="13">
        <f>IFERROR(VLOOKUP($H58,FY15_TED_exp!$A$2:$V$246,2,FALSE),"--")</f>
        <v>9641996</v>
      </c>
      <c r="R58" s="8">
        <f>IFERROR(VLOOKUP($H58,FY15_TED_exp!$A$2:$V$246,11,FALSE),"--")</f>
        <v>5625207.9000000004</v>
      </c>
      <c r="S58" s="8">
        <f>IFERROR(VLOOKUP($H58,FY15_TED_exp!$A$2:$V$246,5,FALSE),"--")</f>
        <v>111852.33</v>
      </c>
      <c r="T58" s="8">
        <f>IFERROR(VLOOKUP($H58,FY15_TED_exp!$A$2:$X$246,24,FALSE),"--")</f>
        <v>370241.36</v>
      </c>
      <c r="U58" s="8">
        <f>IFERROR(VLOOKUP($H58,FY15_TED_exp!$A$2:$V$246,16,FALSE),"--")</f>
        <v>277296.03999999998</v>
      </c>
      <c r="V58" s="8">
        <f>IFERROR(VLOOKUP($H58,FY15_TED_exp!$A$2:$V$246,9,FALSE),"--")</f>
        <v>307797.78000000003</v>
      </c>
      <c r="W58" s="8">
        <f>IFERROR(VLOOKUP($H58,FY15_TED_exp!$A$2:$V$246,17,FALSE),"--")</f>
        <v>488279.3</v>
      </c>
      <c r="X58" s="8">
        <f>IFERROR(VLOOKUP($H58,FY15_TED_exp!$A$2:$V$246,19,FALSE),"--")</f>
        <v>464026.07</v>
      </c>
      <c r="Y58" s="8">
        <f>IFERROR(VLOOKUP($H58,FY15_TED_exp!$A$2:$V$246,12,FALSE),"--")</f>
        <v>709123.95</v>
      </c>
      <c r="Z58" s="8">
        <f>IFERROR(VLOOKUP($H58,FY15_TED_exp!$A$2:$V$246,7,FALSE),"--")</f>
        <v>21547</v>
      </c>
      <c r="AA58" s="8">
        <f>IFERROR(VLOOKUP($H58,FY15_TED_exp!$A$2:$V$246,18,FALSE),"--")</f>
        <v>529028.82999999996</v>
      </c>
      <c r="AB58" s="8">
        <f>IFERROR(VLOOKUP($H58,FY15_TED_exp!$A$2:$V$246,4,FALSE),"--")</f>
        <v>571833.9</v>
      </c>
    </row>
    <row r="59" spans="1:28">
      <c r="A59" s="38" t="s">
        <v>345</v>
      </c>
      <c r="B59" s="31">
        <v>1346127</v>
      </c>
      <c r="C59" s="31">
        <v>5744915</v>
      </c>
      <c r="D59" s="31">
        <v>9508720</v>
      </c>
      <c r="E59" s="43">
        <v>50000</v>
      </c>
      <c r="F59" s="45">
        <f t="shared" si="0"/>
        <v>16649762</v>
      </c>
      <c r="H59" s="12" t="s">
        <v>229</v>
      </c>
      <c r="I59" s="12">
        <v>651</v>
      </c>
      <c r="J59" s="8">
        <f t="shared" si="1"/>
        <v>112359899</v>
      </c>
      <c r="K59" s="8">
        <f t="shared" si="2"/>
        <v>6973604</v>
      </c>
      <c r="L59" s="8">
        <f t="shared" si="3"/>
        <v>42071567</v>
      </c>
      <c r="M59" s="8">
        <f t="shared" si="4"/>
        <v>62638971</v>
      </c>
      <c r="N59" s="8">
        <f>IFERROR(VLOOKUP(I59,'FTE Enrollment by Grade Fiscal '!A$6:C$204,3,FALSE),"—")</f>
        <v>11631</v>
      </c>
      <c r="Q59" s="13">
        <f>IFERROR(VLOOKUP($H59,FY15_TED_exp!$A$2:$V$246,2,FALSE),"--")</f>
        <v>114487390</v>
      </c>
      <c r="R59" s="8">
        <f>IFERROR(VLOOKUP($H59,FY15_TED_exp!$A$2:$V$246,11,FALSE),"--")</f>
        <v>72168094.920000002</v>
      </c>
      <c r="S59" s="8">
        <f>IFERROR(VLOOKUP($H59,FY15_TED_exp!$A$2:$V$246,5,FALSE),"--")</f>
        <v>1781488.82</v>
      </c>
      <c r="T59" s="8">
        <f>IFERROR(VLOOKUP($H59,FY15_TED_exp!$A$2:$X$246,24,FALSE),"--")</f>
        <v>3440978.78</v>
      </c>
      <c r="U59" s="8">
        <f>IFERROR(VLOOKUP($H59,FY15_TED_exp!$A$2:$V$246,16,FALSE),"--")</f>
        <v>4232869.7300000004</v>
      </c>
      <c r="V59" s="8">
        <f>IFERROR(VLOOKUP($H59,FY15_TED_exp!$A$2:$V$246,9,FALSE),"--")</f>
        <v>1610040.52</v>
      </c>
      <c r="W59" s="8">
        <f>IFERROR(VLOOKUP($H59,FY15_TED_exp!$A$2:$V$246,17,FALSE),"--")</f>
        <v>5742144.8200000003</v>
      </c>
      <c r="X59" s="8">
        <f>IFERROR(VLOOKUP($H59,FY15_TED_exp!$A$2:$V$246,19,FALSE),"--")</f>
        <v>6013509.5800000001</v>
      </c>
      <c r="Y59" s="8">
        <f>IFERROR(VLOOKUP($H59,FY15_TED_exp!$A$2:$V$246,12,FALSE),"--")</f>
        <v>6350317.4100000001</v>
      </c>
      <c r="Z59" s="8">
        <f>IFERROR(VLOOKUP($H59,FY15_TED_exp!$A$2:$V$246,7,FALSE),"--")</f>
        <v>4475055.8499999996</v>
      </c>
      <c r="AA59" s="8">
        <f>IFERROR(VLOOKUP($H59,FY15_TED_exp!$A$2:$V$246,18,FALSE),"--")</f>
        <v>5611246.6399999997</v>
      </c>
      <c r="AB59" s="8">
        <f>IFERROR(VLOOKUP($H59,FY15_TED_exp!$A$2:$V$246,4,FALSE),"--")</f>
        <v>895443.29</v>
      </c>
    </row>
    <row r="60" spans="1:28">
      <c r="A60" s="38" t="s">
        <v>365</v>
      </c>
      <c r="B60" s="31">
        <v>1022430</v>
      </c>
      <c r="C60" s="31">
        <v>296501</v>
      </c>
      <c r="D60" s="31">
        <v>5298612</v>
      </c>
      <c r="E60" s="43">
        <v>18098</v>
      </c>
      <c r="F60" s="45">
        <f t="shared" si="0"/>
        <v>6635641</v>
      </c>
      <c r="H60" s="12" t="s">
        <v>230</v>
      </c>
      <c r="I60" s="12">
        <v>652</v>
      </c>
      <c r="J60" s="8">
        <f t="shared" si="1"/>
        <v>33281342</v>
      </c>
      <c r="K60" s="8">
        <f t="shared" si="2"/>
        <v>3957923</v>
      </c>
      <c r="L60" s="8">
        <f t="shared" si="3"/>
        <v>12793048</v>
      </c>
      <c r="M60" s="8">
        <f t="shared" si="4"/>
        <v>16530371</v>
      </c>
      <c r="N60" s="8">
        <f>IFERROR(VLOOKUP(I60,'FTE Enrollment by Grade Fiscal '!A$6:C$204,3,FALSE),"—")</f>
        <v>3019</v>
      </c>
      <c r="Q60" s="13">
        <f>IFERROR(VLOOKUP($H60,FY15_TED_exp!$A$2:$V$246,2,FALSE),"--")</f>
        <v>33964584</v>
      </c>
      <c r="R60" s="8">
        <f>IFERROR(VLOOKUP($H60,FY15_TED_exp!$A$2:$V$246,11,FALSE),"--")</f>
        <v>18568087</v>
      </c>
      <c r="S60" s="8">
        <f>IFERROR(VLOOKUP($H60,FY15_TED_exp!$A$2:$V$246,5,FALSE),"--")</f>
        <v>422211.76</v>
      </c>
      <c r="T60" s="8">
        <f>IFERROR(VLOOKUP($H60,FY15_TED_exp!$A$2:$X$246,24,FALSE),"--")</f>
        <v>2206592.31</v>
      </c>
      <c r="U60" s="8">
        <f>IFERROR(VLOOKUP($H60,FY15_TED_exp!$A$2:$V$246,16,FALSE),"--")</f>
        <v>1285932.79</v>
      </c>
      <c r="V60" s="8">
        <f>IFERROR(VLOOKUP($H60,FY15_TED_exp!$A$2:$V$246,9,FALSE),"--")</f>
        <v>654034.64</v>
      </c>
      <c r="W60" s="8">
        <f>IFERROR(VLOOKUP($H60,FY15_TED_exp!$A$2:$V$246,17,FALSE),"--")</f>
        <v>2007931.9</v>
      </c>
      <c r="X60" s="8">
        <f>IFERROR(VLOOKUP($H60,FY15_TED_exp!$A$2:$V$246,19,FALSE),"--")</f>
        <v>1590848.53</v>
      </c>
      <c r="Y60" s="8">
        <f>IFERROR(VLOOKUP($H60,FY15_TED_exp!$A$2:$V$246,12,FALSE),"--")</f>
        <v>2175342.25</v>
      </c>
      <c r="Z60" s="8">
        <f>IFERROR(VLOOKUP($H60,FY15_TED_exp!$A$2:$V$246,7,FALSE),"--")</f>
        <v>1511510.13</v>
      </c>
      <c r="AA60" s="8">
        <f>IFERROR(VLOOKUP($H60,FY15_TED_exp!$A$2:$V$246,18,FALSE),"--")</f>
        <v>2129934.4900000002</v>
      </c>
      <c r="AB60" s="8">
        <f>IFERROR(VLOOKUP($H60,FY15_TED_exp!$A$2:$V$246,4,FALSE),"--")</f>
        <v>887241.39</v>
      </c>
    </row>
    <row r="61" spans="1:28">
      <c r="A61" s="38" t="s">
        <v>361</v>
      </c>
      <c r="B61" s="31">
        <v>51412</v>
      </c>
      <c r="C61" s="31">
        <v>58165</v>
      </c>
      <c r="D61" s="31">
        <v>1212330</v>
      </c>
      <c r="E61" s="43">
        <v>0</v>
      </c>
      <c r="F61" s="45">
        <f t="shared" si="0"/>
        <v>1321907</v>
      </c>
      <c r="H61" s="12" t="s">
        <v>231</v>
      </c>
      <c r="I61" s="12">
        <v>653</v>
      </c>
      <c r="J61" s="8">
        <f t="shared" si="1"/>
        <v>45627206</v>
      </c>
      <c r="K61" s="8">
        <f t="shared" si="2"/>
        <v>6708631</v>
      </c>
      <c r="L61" s="8">
        <f t="shared" si="3"/>
        <v>10593047</v>
      </c>
      <c r="M61" s="8">
        <f t="shared" si="4"/>
        <v>25210533</v>
      </c>
      <c r="N61" s="8">
        <f>IFERROR(VLOOKUP(I61,'FTE Enrollment by Grade Fiscal '!A$6:C$204,3,FALSE),"—")</f>
        <v>4297</v>
      </c>
      <c r="Q61" s="13">
        <f>IFERROR(VLOOKUP($H61,FY15_TED_exp!$A$2:$V$246,2,FALSE),"--")</f>
        <v>46770602</v>
      </c>
      <c r="R61" s="8">
        <f>IFERROR(VLOOKUP($H61,FY15_TED_exp!$A$2:$V$246,11,FALSE),"--")</f>
        <v>25526726.34</v>
      </c>
      <c r="S61" s="8">
        <f>IFERROR(VLOOKUP($H61,FY15_TED_exp!$A$2:$V$246,5,FALSE),"--")</f>
        <v>863640.78</v>
      </c>
      <c r="T61" s="8">
        <f>IFERROR(VLOOKUP($H61,FY15_TED_exp!$A$2:$X$246,24,FALSE),"--")</f>
        <v>1749639.3599999999</v>
      </c>
      <c r="U61" s="8">
        <f>IFERROR(VLOOKUP($H61,FY15_TED_exp!$A$2:$V$246,16,FALSE),"--")</f>
        <v>1774902.62</v>
      </c>
      <c r="V61" s="8">
        <f>IFERROR(VLOOKUP($H61,FY15_TED_exp!$A$2:$V$246,9,FALSE),"--")</f>
        <v>575635.09</v>
      </c>
      <c r="W61" s="8">
        <f>IFERROR(VLOOKUP($H61,FY15_TED_exp!$A$2:$V$246,17,FALSE),"--")</f>
        <v>2427985.58</v>
      </c>
      <c r="X61" s="8">
        <f>IFERROR(VLOOKUP($H61,FY15_TED_exp!$A$2:$V$246,19,FALSE),"--")</f>
        <v>2480714.79</v>
      </c>
      <c r="Y61" s="8">
        <f>IFERROR(VLOOKUP($H61,FY15_TED_exp!$A$2:$V$246,12,FALSE),"--")</f>
        <v>2808525.22</v>
      </c>
      <c r="Z61" s="8">
        <f>IFERROR(VLOOKUP($H61,FY15_TED_exp!$A$2:$V$246,7,FALSE),"--")</f>
        <v>279014.62</v>
      </c>
      <c r="AA61" s="8">
        <f>IFERROR(VLOOKUP($H61,FY15_TED_exp!$A$2:$V$246,18,FALSE),"--")</f>
        <v>3165114.52</v>
      </c>
      <c r="AB61" s="8">
        <f>IFERROR(VLOOKUP($H61,FY15_TED_exp!$A$2:$V$246,4,FALSE),"--")</f>
        <v>1546141.91</v>
      </c>
    </row>
    <row r="62" spans="1:28">
      <c r="A62" s="38" t="s">
        <v>366</v>
      </c>
      <c r="B62" s="31">
        <v>603057</v>
      </c>
      <c r="C62" s="31">
        <v>336477</v>
      </c>
      <c r="D62" s="31">
        <v>5993995</v>
      </c>
      <c r="E62" s="43">
        <v>0</v>
      </c>
      <c r="F62" s="45">
        <f t="shared" si="0"/>
        <v>6933529</v>
      </c>
      <c r="H62" s="12" t="s">
        <v>232</v>
      </c>
      <c r="I62" s="12">
        <v>654</v>
      </c>
      <c r="J62" s="8">
        <f t="shared" si="1"/>
        <v>20156532</v>
      </c>
      <c r="K62" s="8">
        <f t="shared" si="2"/>
        <v>2951162</v>
      </c>
      <c r="L62" s="8">
        <f t="shared" si="3"/>
        <v>5515300</v>
      </c>
      <c r="M62" s="8">
        <f t="shared" si="4"/>
        <v>10663132</v>
      </c>
      <c r="N62" s="8">
        <f>IFERROR(VLOOKUP(I62,'FTE Enrollment by Grade Fiscal '!A$6:C$204,3,FALSE),"—")</f>
        <v>1843</v>
      </c>
      <c r="Q62" s="13">
        <f>IFERROR(VLOOKUP($H62,FY15_TED_exp!$A$2:$V$246,2,FALSE),"--")</f>
        <v>21564101</v>
      </c>
      <c r="R62" s="8">
        <f>IFERROR(VLOOKUP($H62,FY15_TED_exp!$A$2:$V$246,11,FALSE),"--")</f>
        <v>10900703.310000001</v>
      </c>
      <c r="S62" s="8">
        <f>IFERROR(VLOOKUP($H62,FY15_TED_exp!$A$2:$V$246,5,FALSE),"--")</f>
        <v>316557.24</v>
      </c>
      <c r="T62" s="8">
        <f>IFERROR(VLOOKUP($H62,FY15_TED_exp!$A$2:$X$246,24,FALSE),"--")</f>
        <v>779548.89999999991</v>
      </c>
      <c r="U62" s="8">
        <f>IFERROR(VLOOKUP($H62,FY15_TED_exp!$A$2:$V$246,16,FALSE),"--")</f>
        <v>593741.24</v>
      </c>
      <c r="V62" s="8">
        <f>IFERROR(VLOOKUP($H62,FY15_TED_exp!$A$2:$V$246,9,FALSE),"--")</f>
        <v>438433.97</v>
      </c>
      <c r="W62" s="8">
        <f>IFERROR(VLOOKUP($H62,FY15_TED_exp!$A$2:$V$246,17,FALSE),"--")</f>
        <v>1293090.29</v>
      </c>
      <c r="X62" s="8">
        <f>IFERROR(VLOOKUP($H62,FY15_TED_exp!$A$2:$V$246,19,FALSE),"--")</f>
        <v>1083807.03</v>
      </c>
      <c r="Y62" s="8">
        <f>IFERROR(VLOOKUP($H62,FY15_TED_exp!$A$2:$V$246,12,FALSE),"--")</f>
        <v>1286032.81</v>
      </c>
      <c r="Z62" s="8">
        <f>IFERROR(VLOOKUP($H62,FY15_TED_exp!$A$2:$V$246,7,FALSE),"--")</f>
        <v>1666261.54</v>
      </c>
      <c r="AA62" s="8">
        <f>IFERROR(VLOOKUP($H62,FY15_TED_exp!$A$2:$V$246,18,FALSE),"--")</f>
        <v>1589354.91</v>
      </c>
      <c r="AB62" s="8">
        <f>IFERROR(VLOOKUP($H62,FY15_TED_exp!$A$2:$V$246,4,FALSE),"--")</f>
        <v>51007.3</v>
      </c>
    </row>
    <row r="63" spans="1:28">
      <c r="A63" s="38" t="s">
        <v>364</v>
      </c>
      <c r="B63" s="31">
        <v>745235</v>
      </c>
      <c r="C63" s="31">
        <v>1281646</v>
      </c>
      <c r="D63" s="31">
        <v>1179983</v>
      </c>
      <c r="E63" s="43">
        <v>0</v>
      </c>
      <c r="F63" s="45">
        <f t="shared" si="0"/>
        <v>3206864</v>
      </c>
      <c r="H63" s="12" t="s">
        <v>233</v>
      </c>
      <c r="I63" s="12">
        <v>655</v>
      </c>
      <c r="J63" s="8">
        <f t="shared" si="1"/>
        <v>43652633</v>
      </c>
      <c r="K63" s="8">
        <f t="shared" si="2"/>
        <v>3342029</v>
      </c>
      <c r="L63" s="8">
        <f t="shared" si="3"/>
        <v>24491522</v>
      </c>
      <c r="M63" s="8">
        <f t="shared" si="4"/>
        <v>12210465</v>
      </c>
      <c r="N63" s="8">
        <f>IFERROR(VLOOKUP(I63,'FTE Enrollment by Grade Fiscal '!A$6:C$204,3,FALSE),"—")</f>
        <v>2912</v>
      </c>
      <c r="Q63" s="13">
        <f>IFERROR(VLOOKUP($H63,FY15_TED_exp!$A$2:$V$246,2,FALSE),"--")</f>
        <v>41814466</v>
      </c>
      <c r="R63" s="8">
        <f>IFERROR(VLOOKUP($H63,FY15_TED_exp!$A$2:$V$246,11,FALSE),"--")</f>
        <v>22396966.84</v>
      </c>
      <c r="S63" s="8">
        <f>IFERROR(VLOOKUP($H63,FY15_TED_exp!$A$2:$V$246,5,FALSE),"--")</f>
        <v>642433.06000000006</v>
      </c>
      <c r="T63" s="8">
        <f>IFERROR(VLOOKUP($H63,FY15_TED_exp!$A$2:$X$246,24,FALSE),"--")</f>
        <v>1472849.7300000002</v>
      </c>
      <c r="U63" s="8">
        <f>IFERROR(VLOOKUP($H63,FY15_TED_exp!$A$2:$V$246,16,FALSE),"--")</f>
        <v>1339718.01</v>
      </c>
      <c r="V63" s="8">
        <f>IFERROR(VLOOKUP($H63,FY15_TED_exp!$A$2:$V$246,9,FALSE),"--")</f>
        <v>512036.81</v>
      </c>
      <c r="W63" s="8">
        <f>IFERROR(VLOOKUP($H63,FY15_TED_exp!$A$2:$V$246,17,FALSE),"--")</f>
        <v>2834730.5</v>
      </c>
      <c r="X63" s="8">
        <f>IFERROR(VLOOKUP($H63,FY15_TED_exp!$A$2:$V$246,19,FALSE),"--")</f>
        <v>2532279.67</v>
      </c>
      <c r="Y63" s="8">
        <f>IFERROR(VLOOKUP($H63,FY15_TED_exp!$A$2:$V$246,12,FALSE),"--")</f>
        <v>2415001.4300000002</v>
      </c>
      <c r="Z63" s="8">
        <f>IFERROR(VLOOKUP($H63,FY15_TED_exp!$A$2:$V$246,7,FALSE),"--")</f>
        <v>1598533.71</v>
      </c>
      <c r="AA63" s="8">
        <f>IFERROR(VLOOKUP($H63,FY15_TED_exp!$A$2:$V$246,18,FALSE),"--")</f>
        <v>2132669.5699999998</v>
      </c>
      <c r="AB63" s="8">
        <f>IFERROR(VLOOKUP($H63,FY15_TED_exp!$A$2:$V$246,4,FALSE),"--")</f>
        <v>0</v>
      </c>
    </row>
    <row r="64" spans="1:28">
      <c r="A64" s="38" t="s">
        <v>601</v>
      </c>
      <c r="B64" s="31">
        <v>0</v>
      </c>
      <c r="C64" s="31">
        <v>0</v>
      </c>
      <c r="D64" s="31">
        <v>0</v>
      </c>
      <c r="E64" s="43">
        <v>0</v>
      </c>
      <c r="F64" s="45">
        <f t="shared" si="0"/>
        <v>0</v>
      </c>
      <c r="H64" s="12" t="s">
        <v>234</v>
      </c>
      <c r="I64" s="12">
        <v>656</v>
      </c>
      <c r="J64" s="8">
        <f t="shared" si="1"/>
        <v>232557396</v>
      </c>
      <c r="K64" s="8">
        <f t="shared" si="2"/>
        <v>11344118</v>
      </c>
      <c r="L64" s="8">
        <f t="shared" si="3"/>
        <v>124410496</v>
      </c>
      <c r="M64" s="8">
        <f t="shared" si="4"/>
        <v>90389521</v>
      </c>
      <c r="N64" s="8">
        <f>IFERROR(VLOOKUP(I64,'FTE Enrollment by Grade Fiscal '!A$6:C$204,3,FALSE),"—")</f>
        <v>20096</v>
      </c>
      <c r="Q64" s="13">
        <f>IFERROR(VLOOKUP($H64,FY15_TED_exp!$A$2:$V$246,2,FALSE),"--")</f>
        <v>245501166</v>
      </c>
      <c r="R64" s="8">
        <f>IFERROR(VLOOKUP($H64,FY15_TED_exp!$A$2:$V$246,11,FALSE),"--")</f>
        <v>128778596.73999999</v>
      </c>
      <c r="S64" s="8">
        <f>IFERROR(VLOOKUP($H64,FY15_TED_exp!$A$2:$V$246,5,FALSE),"--")</f>
        <v>3416569.74</v>
      </c>
      <c r="T64" s="8">
        <f>IFERROR(VLOOKUP($H64,FY15_TED_exp!$A$2:$X$246,24,FALSE),"--")</f>
        <v>8981011.0700000003</v>
      </c>
      <c r="U64" s="8">
        <f>IFERROR(VLOOKUP($H64,FY15_TED_exp!$A$2:$V$246,16,FALSE),"--")</f>
        <v>9462762.5899999999</v>
      </c>
      <c r="V64" s="8">
        <f>IFERROR(VLOOKUP($H64,FY15_TED_exp!$A$2:$V$246,9,FALSE),"--")</f>
        <v>1554157.87</v>
      </c>
      <c r="W64" s="8">
        <f>IFERROR(VLOOKUP($H64,FY15_TED_exp!$A$2:$V$246,17,FALSE),"--")</f>
        <v>12155987.98</v>
      </c>
      <c r="X64" s="8">
        <f>IFERROR(VLOOKUP($H64,FY15_TED_exp!$A$2:$V$246,19,FALSE),"--")</f>
        <v>11910233.890000001</v>
      </c>
      <c r="Y64" s="8">
        <f>IFERROR(VLOOKUP($H64,FY15_TED_exp!$A$2:$V$246,12,FALSE),"--")</f>
        <v>13471108.5</v>
      </c>
      <c r="Z64" s="8">
        <f>IFERROR(VLOOKUP($H64,FY15_TED_exp!$A$2:$V$246,7,FALSE),"--")</f>
        <v>15625355.09</v>
      </c>
      <c r="AA64" s="8">
        <f>IFERROR(VLOOKUP($H64,FY15_TED_exp!$A$2:$V$246,18,FALSE),"--")</f>
        <v>7215943.4199999999</v>
      </c>
      <c r="AB64" s="8">
        <f>IFERROR(VLOOKUP($H64,FY15_TED_exp!$A$2:$V$246,4,FALSE),"--")</f>
        <v>11065612.27</v>
      </c>
    </row>
    <row r="65" spans="1:28">
      <c r="A65" s="38" t="s">
        <v>362</v>
      </c>
      <c r="B65" s="31">
        <v>0</v>
      </c>
      <c r="C65" s="31">
        <v>0</v>
      </c>
      <c r="D65" s="31">
        <v>0</v>
      </c>
      <c r="E65" s="43">
        <v>0</v>
      </c>
      <c r="F65" s="45">
        <f t="shared" si="0"/>
        <v>0</v>
      </c>
      <c r="H65" s="12" t="s">
        <v>235</v>
      </c>
      <c r="I65" s="12">
        <v>657</v>
      </c>
      <c r="J65" s="8">
        <f t="shared" si="1"/>
        <v>137966514</v>
      </c>
      <c r="K65" s="8">
        <f t="shared" si="2"/>
        <v>9650854</v>
      </c>
      <c r="L65" s="8">
        <f t="shared" si="3"/>
        <v>47650510</v>
      </c>
      <c r="M65" s="8">
        <f t="shared" si="4"/>
        <v>59954565</v>
      </c>
      <c r="N65" s="8">
        <f>IFERROR(VLOOKUP(I65,'FTE Enrollment by Grade Fiscal '!A$6:C$204,3,FALSE),"—")</f>
        <v>9931</v>
      </c>
      <c r="Q65" s="13">
        <f>IFERROR(VLOOKUP($H65,FY15_TED_exp!$A$2:$V$246,2,FALSE),"--")</f>
        <v>154696851</v>
      </c>
      <c r="R65" s="8">
        <f>IFERROR(VLOOKUP($H65,FY15_TED_exp!$A$2:$V$246,11,FALSE),"--")</f>
        <v>67476609.099999994</v>
      </c>
      <c r="S65" s="8">
        <f>IFERROR(VLOOKUP($H65,FY15_TED_exp!$A$2:$V$246,5,FALSE),"--")</f>
        <v>1442297.14</v>
      </c>
      <c r="T65" s="8">
        <f>IFERROR(VLOOKUP($H65,FY15_TED_exp!$A$2:$X$246,24,FALSE),"--")</f>
        <v>5094339.8499999996</v>
      </c>
      <c r="U65" s="8">
        <f>IFERROR(VLOOKUP($H65,FY15_TED_exp!$A$2:$V$246,16,FALSE),"--")</f>
        <v>4029695.28</v>
      </c>
      <c r="V65" s="8">
        <f>IFERROR(VLOOKUP($H65,FY15_TED_exp!$A$2:$V$246,9,FALSE),"--")</f>
        <v>1900495.55</v>
      </c>
      <c r="W65" s="8">
        <f>IFERROR(VLOOKUP($H65,FY15_TED_exp!$A$2:$V$246,17,FALSE),"--")</f>
        <v>7137045.3700000001</v>
      </c>
      <c r="X65" s="8">
        <f>IFERROR(VLOOKUP($H65,FY15_TED_exp!$A$2:$V$246,19,FALSE),"--")</f>
        <v>5306456.54</v>
      </c>
      <c r="Y65" s="8">
        <f>IFERROR(VLOOKUP($H65,FY15_TED_exp!$A$2:$V$246,12,FALSE),"--")</f>
        <v>9020152.4800000004</v>
      </c>
      <c r="Z65" s="8">
        <f>IFERROR(VLOOKUP($H65,FY15_TED_exp!$A$2:$V$246,7,FALSE),"--")</f>
        <v>17133272.100000001</v>
      </c>
      <c r="AA65" s="8">
        <f>IFERROR(VLOOKUP($H65,FY15_TED_exp!$A$2:$V$246,18,FALSE),"--")</f>
        <v>5908337.2699999996</v>
      </c>
      <c r="AB65" s="8">
        <f>IFERROR(VLOOKUP($H65,FY15_TED_exp!$A$2:$V$246,4,FALSE),"--")</f>
        <v>8709513.3000000007</v>
      </c>
    </row>
    <row r="66" spans="1:28">
      <c r="A66" s="38" t="s">
        <v>602</v>
      </c>
      <c r="B66" s="31">
        <v>0</v>
      </c>
      <c r="C66" s="31">
        <v>0</v>
      </c>
      <c r="D66" s="31">
        <v>0</v>
      </c>
      <c r="E66" s="43">
        <v>0</v>
      </c>
      <c r="F66" s="45">
        <f t="shared" si="0"/>
        <v>0</v>
      </c>
      <c r="H66" s="12" t="s">
        <v>236</v>
      </c>
      <c r="I66" s="12">
        <v>658</v>
      </c>
      <c r="J66" s="8">
        <f t="shared" si="1"/>
        <v>539925183</v>
      </c>
      <c r="K66" s="8">
        <f t="shared" si="2"/>
        <v>16314926</v>
      </c>
      <c r="L66" s="8">
        <f t="shared" si="3"/>
        <v>207358837</v>
      </c>
      <c r="M66" s="8">
        <f t="shared" si="4"/>
        <v>169347319</v>
      </c>
      <c r="N66" s="8">
        <f>IFERROR(VLOOKUP(I66,'FTE Enrollment by Grade Fiscal '!A$6:C$204,3,FALSE),"—")</f>
        <v>42701</v>
      </c>
      <c r="Q66" s="13">
        <f>IFERROR(VLOOKUP($H66,FY15_TED_exp!$A$2:$V$246,2,FALSE),"--")</f>
        <v>489069008</v>
      </c>
      <c r="R66" s="8">
        <f>IFERROR(VLOOKUP($H66,FY15_TED_exp!$A$2:$V$246,11,FALSE),"--")</f>
        <v>236494358.41999999</v>
      </c>
      <c r="S66" s="8">
        <f>IFERROR(VLOOKUP($H66,FY15_TED_exp!$A$2:$V$246,5,FALSE),"--")</f>
        <v>2785937.32</v>
      </c>
      <c r="T66" s="8">
        <f>IFERROR(VLOOKUP($H66,FY15_TED_exp!$A$2:$X$246,24,FALSE),"--")</f>
        <v>12943242.050000001</v>
      </c>
      <c r="U66" s="8">
        <f>IFERROR(VLOOKUP($H66,FY15_TED_exp!$A$2:$V$246,16,FALSE),"--")</f>
        <v>8862419.6300000008</v>
      </c>
      <c r="V66" s="8">
        <f>IFERROR(VLOOKUP($H66,FY15_TED_exp!$A$2:$V$246,9,FALSE),"--")</f>
        <v>928524.19</v>
      </c>
      <c r="W66" s="8">
        <f>IFERROR(VLOOKUP($H66,FY15_TED_exp!$A$2:$V$246,17,FALSE),"--")</f>
        <v>19194286.710000001</v>
      </c>
      <c r="X66" s="8">
        <f>IFERROR(VLOOKUP($H66,FY15_TED_exp!$A$2:$V$246,19,FALSE),"--")</f>
        <v>18438424.829999998</v>
      </c>
      <c r="Y66" s="8">
        <f>IFERROR(VLOOKUP($H66,FY15_TED_exp!$A$2:$V$246,12,FALSE),"--")</f>
        <v>25845038.75</v>
      </c>
      <c r="Z66" s="8">
        <f>IFERROR(VLOOKUP($H66,FY15_TED_exp!$A$2:$V$246,7,FALSE),"--")</f>
        <v>40567078.799999997</v>
      </c>
      <c r="AA66" s="8">
        <f>IFERROR(VLOOKUP($H66,FY15_TED_exp!$A$2:$V$246,18,FALSE),"--")</f>
        <v>33064732.379999999</v>
      </c>
      <c r="AB66" s="8">
        <f>IFERROR(VLOOKUP($H66,FY15_TED_exp!$A$2:$V$246,4,FALSE),"--")</f>
        <v>48842020.909999996</v>
      </c>
    </row>
    <row r="67" spans="1:28">
      <c r="A67" s="38" t="s">
        <v>363</v>
      </c>
      <c r="B67" s="31">
        <v>913637</v>
      </c>
      <c r="C67" s="31">
        <v>248101</v>
      </c>
      <c r="D67" s="31">
        <v>3773667</v>
      </c>
      <c r="E67" s="43">
        <v>966</v>
      </c>
      <c r="F67" s="45">
        <f t="shared" si="0"/>
        <v>4936371</v>
      </c>
      <c r="H67" s="12" t="s">
        <v>237</v>
      </c>
      <c r="I67" s="12">
        <v>659</v>
      </c>
      <c r="J67" s="8">
        <f t="shared" si="1"/>
        <v>39385235</v>
      </c>
      <c r="K67" s="8">
        <f t="shared" si="2"/>
        <v>3414828</v>
      </c>
      <c r="L67" s="8">
        <f t="shared" si="3"/>
        <v>14820241</v>
      </c>
      <c r="M67" s="8">
        <f t="shared" si="4"/>
        <v>20093016</v>
      </c>
      <c r="N67" s="8">
        <f>IFERROR(VLOOKUP(I67,'FTE Enrollment by Grade Fiscal '!A$6:C$204,3,FALSE),"—")</f>
        <v>3624</v>
      </c>
      <c r="Q67" s="13">
        <f>IFERROR(VLOOKUP($H67,FY15_TED_exp!$A$2:$V$246,2,FALSE),"--")</f>
        <v>41753601</v>
      </c>
      <c r="R67" s="8">
        <f>IFERROR(VLOOKUP($H67,FY15_TED_exp!$A$2:$V$246,11,FALSE),"--")</f>
        <v>22431827.77</v>
      </c>
      <c r="S67" s="8">
        <f>IFERROR(VLOOKUP($H67,FY15_TED_exp!$A$2:$V$246,5,FALSE),"--")</f>
        <v>559854.41</v>
      </c>
      <c r="T67" s="8">
        <f>IFERROR(VLOOKUP($H67,FY15_TED_exp!$A$2:$X$246,24,FALSE),"--")</f>
        <v>1812358.2</v>
      </c>
      <c r="U67" s="8">
        <f>IFERROR(VLOOKUP($H67,FY15_TED_exp!$A$2:$V$246,16,FALSE),"--")</f>
        <v>1234209.94</v>
      </c>
      <c r="V67" s="8">
        <f>IFERROR(VLOOKUP($H67,FY15_TED_exp!$A$2:$V$246,9,FALSE),"--")</f>
        <v>550194.72</v>
      </c>
      <c r="W67" s="8">
        <f>IFERROR(VLOOKUP($H67,FY15_TED_exp!$A$2:$V$246,17,FALSE),"--")</f>
        <v>2004743.66</v>
      </c>
      <c r="X67" s="8">
        <f>IFERROR(VLOOKUP($H67,FY15_TED_exp!$A$2:$V$246,19,FALSE),"--")</f>
        <v>2329591.2999999998</v>
      </c>
      <c r="Y67" s="8">
        <f>IFERROR(VLOOKUP($H67,FY15_TED_exp!$A$2:$V$246,12,FALSE),"--")</f>
        <v>2405094.1800000002</v>
      </c>
      <c r="Z67" s="8">
        <f>IFERROR(VLOOKUP($H67,FY15_TED_exp!$A$2:$V$246,7,FALSE),"--")</f>
        <v>2295873.21</v>
      </c>
      <c r="AA67" s="8">
        <f>IFERROR(VLOOKUP($H67,FY15_TED_exp!$A$2:$V$246,18,FALSE),"--")</f>
        <v>1633971.74</v>
      </c>
      <c r="AB67" s="8">
        <f>IFERROR(VLOOKUP($H67,FY15_TED_exp!$A$2:$V$246,4,FALSE),"--")</f>
        <v>2841774.99</v>
      </c>
    </row>
    <row r="68" spans="1:28">
      <c r="A68" s="38" t="s">
        <v>603</v>
      </c>
      <c r="B68" s="31">
        <v>0</v>
      </c>
      <c r="C68" s="31">
        <v>0</v>
      </c>
      <c r="D68" s="31">
        <v>0</v>
      </c>
      <c r="E68" s="43">
        <v>0</v>
      </c>
      <c r="F68" s="45">
        <f t="shared" si="0"/>
        <v>0</v>
      </c>
      <c r="H68" s="12" t="s">
        <v>238</v>
      </c>
      <c r="I68" s="12">
        <v>660</v>
      </c>
      <c r="J68" s="8">
        <f t="shared" si="1"/>
        <v>1212238531</v>
      </c>
      <c r="K68" s="8">
        <f t="shared" si="2"/>
        <v>71660106</v>
      </c>
      <c r="L68" s="8">
        <f t="shared" si="3"/>
        <v>736885997</v>
      </c>
      <c r="M68" s="8">
        <f t="shared" si="4"/>
        <v>372694616</v>
      </c>
      <c r="N68" s="8">
        <f>IFERROR(VLOOKUP(I68,'FTE Enrollment by Grade Fiscal '!A$6:C$204,3,FALSE),"—")</f>
        <v>95260</v>
      </c>
      <c r="Q68" s="13">
        <f>IFERROR(VLOOKUP($H68,FY15_TED_exp!$A$2:$V$246,2,FALSE),"--")</f>
        <v>1349012916</v>
      </c>
      <c r="R68" s="8">
        <f>IFERROR(VLOOKUP($H68,FY15_TED_exp!$A$2:$V$246,11,FALSE),"--")</f>
        <v>608826095.98000002</v>
      </c>
      <c r="S68" s="8">
        <f>IFERROR(VLOOKUP($H68,FY15_TED_exp!$A$2:$V$246,5,FALSE),"--")</f>
        <v>13389819.83</v>
      </c>
      <c r="T68" s="8">
        <f>IFERROR(VLOOKUP($H68,FY15_TED_exp!$A$2:$X$246,24,FALSE),"--")</f>
        <v>63471443.640000001</v>
      </c>
      <c r="U68" s="8">
        <f>IFERROR(VLOOKUP($H68,FY15_TED_exp!$A$2:$V$246,16,FALSE),"--")</f>
        <v>32674713.600000001</v>
      </c>
      <c r="V68" s="8">
        <f>IFERROR(VLOOKUP($H68,FY15_TED_exp!$A$2:$V$246,9,FALSE),"--")</f>
        <v>4751852.33</v>
      </c>
      <c r="W68" s="8">
        <f>IFERROR(VLOOKUP($H68,FY15_TED_exp!$A$2:$V$246,17,FALSE),"--")</f>
        <v>53302446.009999998</v>
      </c>
      <c r="X68" s="8">
        <f>IFERROR(VLOOKUP($H68,FY15_TED_exp!$A$2:$V$246,19,FALSE),"--")</f>
        <v>47366221.82</v>
      </c>
      <c r="Y68" s="8">
        <f>IFERROR(VLOOKUP($H68,FY15_TED_exp!$A$2:$V$246,12,FALSE),"--")</f>
        <v>87260338.799999997</v>
      </c>
      <c r="Z68" s="8">
        <f>IFERROR(VLOOKUP($H68,FY15_TED_exp!$A$2:$V$246,7,FALSE),"--")</f>
        <v>323462463.06</v>
      </c>
      <c r="AA68" s="8">
        <f>IFERROR(VLOOKUP($H68,FY15_TED_exp!$A$2:$V$246,18,FALSE),"--")</f>
        <v>38556817.759999998</v>
      </c>
      <c r="AB68" s="8">
        <f>IFERROR(VLOOKUP($H68,FY15_TED_exp!$A$2:$V$246,4,FALSE),"--")</f>
        <v>24598983.550000001</v>
      </c>
    </row>
    <row r="69" spans="1:28">
      <c r="A69" s="38" t="s">
        <v>215</v>
      </c>
      <c r="B69" s="31">
        <v>3684263</v>
      </c>
      <c r="C69" s="31">
        <v>8390475</v>
      </c>
      <c r="D69" s="31">
        <v>17813970</v>
      </c>
      <c r="E69" s="43">
        <v>657697</v>
      </c>
      <c r="F69" s="45">
        <f t="shared" si="0"/>
        <v>30546405</v>
      </c>
      <c r="H69" s="12" t="s">
        <v>239</v>
      </c>
      <c r="I69" s="12">
        <v>661</v>
      </c>
      <c r="J69" s="8">
        <f t="shared" si="1"/>
        <v>55343180</v>
      </c>
      <c r="K69" s="8">
        <f t="shared" si="2"/>
        <v>4983878</v>
      </c>
      <c r="L69" s="8">
        <f t="shared" si="3"/>
        <v>22823490</v>
      </c>
      <c r="M69" s="8">
        <f t="shared" si="4"/>
        <v>19287382</v>
      </c>
      <c r="N69" s="8">
        <f>IFERROR(VLOOKUP(I69,'FTE Enrollment by Grade Fiscal '!A$6:C$204,3,FALSE),"—")</f>
        <v>4218</v>
      </c>
      <c r="Q69" s="13">
        <f>IFERROR(VLOOKUP($H69,FY15_TED_exp!$A$2:$V$246,2,FALSE),"--")</f>
        <v>61855429</v>
      </c>
      <c r="R69" s="8">
        <f>IFERROR(VLOOKUP($H69,FY15_TED_exp!$A$2:$V$246,11,FALSE),"--")</f>
        <v>27862221.460000001</v>
      </c>
      <c r="S69" s="8">
        <f>IFERROR(VLOOKUP($H69,FY15_TED_exp!$A$2:$V$246,5,FALSE),"--")</f>
        <v>721118.43</v>
      </c>
      <c r="T69" s="8">
        <f>IFERROR(VLOOKUP($H69,FY15_TED_exp!$A$2:$X$246,24,FALSE),"--")</f>
        <v>1116480.05</v>
      </c>
      <c r="U69" s="8">
        <f>IFERROR(VLOOKUP($H69,FY15_TED_exp!$A$2:$V$246,16,FALSE),"--")</f>
        <v>1515262.95</v>
      </c>
      <c r="V69" s="8">
        <f>IFERROR(VLOOKUP($H69,FY15_TED_exp!$A$2:$V$246,9,FALSE),"--")</f>
        <v>1026580.35</v>
      </c>
      <c r="W69" s="8">
        <f>IFERROR(VLOOKUP($H69,FY15_TED_exp!$A$2:$V$246,17,FALSE),"--")</f>
        <v>2499377.73</v>
      </c>
      <c r="X69" s="8">
        <f>IFERROR(VLOOKUP($H69,FY15_TED_exp!$A$2:$V$246,19,FALSE),"--")</f>
        <v>2950573.57</v>
      </c>
      <c r="Y69" s="8">
        <f>IFERROR(VLOOKUP($H69,FY15_TED_exp!$A$2:$V$246,12,FALSE),"--")</f>
        <v>3098843.95</v>
      </c>
      <c r="Z69" s="8">
        <f>IFERROR(VLOOKUP($H69,FY15_TED_exp!$A$2:$V$246,7,FALSE),"--")</f>
        <v>6039617.4500000002</v>
      </c>
      <c r="AA69" s="8">
        <f>IFERROR(VLOOKUP($H69,FY15_TED_exp!$A$2:$V$246,18,FALSE),"--")</f>
        <v>2862754.41</v>
      </c>
      <c r="AB69" s="8">
        <f>IFERROR(VLOOKUP($H69,FY15_TED_exp!$A$2:$V$246,4,FALSE),"--")</f>
        <v>2399462.5</v>
      </c>
    </row>
    <row r="70" spans="1:28">
      <c r="A70" s="38" t="s">
        <v>216</v>
      </c>
      <c r="B70" s="31">
        <v>15285839</v>
      </c>
      <c r="C70" s="31">
        <v>105269045</v>
      </c>
      <c r="D70" s="31">
        <v>100073952</v>
      </c>
      <c r="E70" s="43">
        <v>670417</v>
      </c>
      <c r="F70" s="45">
        <f t="shared" si="0"/>
        <v>221299253</v>
      </c>
      <c r="H70" s="12" t="s">
        <v>240</v>
      </c>
      <c r="I70" s="12">
        <v>662</v>
      </c>
      <c r="J70" s="8">
        <f t="shared" si="1"/>
        <v>6446197</v>
      </c>
      <c r="K70" s="8">
        <f t="shared" si="2"/>
        <v>582380</v>
      </c>
      <c r="L70" s="8">
        <f t="shared" si="3"/>
        <v>1997401</v>
      </c>
      <c r="M70" s="8">
        <f t="shared" si="4"/>
        <v>3805558</v>
      </c>
      <c r="N70" s="8">
        <f>IFERROR(VLOOKUP(I70,'FTE Enrollment by Grade Fiscal '!A$6:C$204,3,FALSE),"—")</f>
        <v>603</v>
      </c>
      <c r="Q70" s="13">
        <f>IFERROR(VLOOKUP($H70,FY15_TED_exp!$A$2:$V$246,2,FALSE),"--")</f>
        <v>6719152</v>
      </c>
      <c r="R70" s="8">
        <f>IFERROR(VLOOKUP($H70,FY15_TED_exp!$A$2:$V$246,11,FALSE),"--")</f>
        <v>3644527.77</v>
      </c>
      <c r="S70" s="8">
        <f>IFERROR(VLOOKUP($H70,FY15_TED_exp!$A$2:$V$246,5,FALSE),"--")</f>
        <v>128194.74</v>
      </c>
      <c r="T70" s="8">
        <f>IFERROR(VLOOKUP($H70,FY15_TED_exp!$A$2:$X$246,24,FALSE),"--")</f>
        <v>346524.42</v>
      </c>
      <c r="U70" s="8">
        <f>IFERROR(VLOOKUP($H70,FY15_TED_exp!$A$2:$V$246,16,FALSE),"--")</f>
        <v>594254.22</v>
      </c>
      <c r="V70" s="8">
        <f>IFERROR(VLOOKUP($H70,FY15_TED_exp!$A$2:$V$246,9,FALSE),"--")</f>
        <v>367297.59</v>
      </c>
      <c r="W70" s="8">
        <f>IFERROR(VLOOKUP($H70,FY15_TED_exp!$A$2:$V$246,17,FALSE),"--")</f>
        <v>268654.61</v>
      </c>
      <c r="X70" s="8">
        <f>IFERROR(VLOOKUP($H70,FY15_TED_exp!$A$2:$V$246,19,FALSE),"--")</f>
        <v>359067.28</v>
      </c>
      <c r="Y70" s="8">
        <f>IFERROR(VLOOKUP($H70,FY15_TED_exp!$A$2:$V$246,12,FALSE),"--")</f>
        <v>557450.49</v>
      </c>
      <c r="Z70" s="8">
        <f>IFERROR(VLOOKUP($H70,FY15_TED_exp!$A$2:$V$246,7,FALSE),"--")</f>
        <v>0</v>
      </c>
      <c r="AA70" s="8">
        <f>IFERROR(VLOOKUP($H70,FY15_TED_exp!$A$2:$V$246,18,FALSE),"--")</f>
        <v>343590.3</v>
      </c>
      <c r="AB70" s="8">
        <f>IFERROR(VLOOKUP($H70,FY15_TED_exp!$A$2:$V$246,4,FALSE),"--")</f>
        <v>0</v>
      </c>
    </row>
    <row r="71" spans="1:28">
      <c r="A71" s="38" t="s">
        <v>217</v>
      </c>
      <c r="B71" s="31">
        <v>2099649</v>
      </c>
      <c r="C71" s="31">
        <v>5870202</v>
      </c>
      <c r="D71" s="31">
        <v>10068060</v>
      </c>
      <c r="E71" s="43">
        <v>19880</v>
      </c>
      <c r="F71" s="45">
        <f t="shared" si="0"/>
        <v>18057791</v>
      </c>
      <c r="H71" s="12" t="s">
        <v>241</v>
      </c>
      <c r="I71" s="12">
        <v>663</v>
      </c>
      <c r="J71" s="8">
        <f t="shared" si="1"/>
        <v>161554967</v>
      </c>
      <c r="K71" s="8">
        <f t="shared" si="2"/>
        <v>14601782</v>
      </c>
      <c r="L71" s="8">
        <f t="shared" si="3"/>
        <v>91966448</v>
      </c>
      <c r="M71" s="8">
        <f t="shared" si="4"/>
        <v>50029955</v>
      </c>
      <c r="N71" s="8">
        <f>IFERROR(VLOOKUP(I71,'FTE Enrollment by Grade Fiscal '!A$6:C$204,3,FALSE),"—")</f>
        <v>13088</v>
      </c>
      <c r="Q71" s="13">
        <f>IFERROR(VLOOKUP($H71,FY15_TED_exp!$A$2:$V$246,2,FALSE),"--")</f>
        <v>157676671</v>
      </c>
      <c r="R71" s="8">
        <f>IFERROR(VLOOKUP($H71,FY15_TED_exp!$A$2:$V$246,11,FALSE),"--")</f>
        <v>86320526.379999995</v>
      </c>
      <c r="S71" s="8">
        <f>IFERROR(VLOOKUP($H71,FY15_TED_exp!$A$2:$V$246,5,FALSE),"--")</f>
        <v>1931456.5</v>
      </c>
      <c r="T71" s="8">
        <f>IFERROR(VLOOKUP($H71,FY15_TED_exp!$A$2:$X$246,24,FALSE),"--")</f>
        <v>7152100.6500000004</v>
      </c>
      <c r="U71" s="8">
        <f>IFERROR(VLOOKUP($H71,FY15_TED_exp!$A$2:$V$246,16,FALSE),"--")</f>
        <v>4060100.46</v>
      </c>
      <c r="V71" s="8">
        <f>IFERROR(VLOOKUP($H71,FY15_TED_exp!$A$2:$V$246,9,FALSE),"--")</f>
        <v>1006460.41</v>
      </c>
      <c r="W71" s="8">
        <f>IFERROR(VLOOKUP($H71,FY15_TED_exp!$A$2:$V$246,17,FALSE),"--")</f>
        <v>6521532.0499999998</v>
      </c>
      <c r="X71" s="8">
        <f>IFERROR(VLOOKUP($H71,FY15_TED_exp!$A$2:$V$246,19,FALSE),"--")</f>
        <v>6020317.9100000001</v>
      </c>
      <c r="Y71" s="8">
        <f>IFERROR(VLOOKUP($H71,FY15_TED_exp!$A$2:$V$246,12,FALSE),"--")</f>
        <v>10880460.859999999</v>
      </c>
      <c r="Z71" s="8">
        <f>IFERROR(VLOOKUP($H71,FY15_TED_exp!$A$2:$V$246,7,FALSE),"--")</f>
        <v>6040787.7599999998</v>
      </c>
      <c r="AA71" s="8">
        <f>IFERROR(VLOOKUP($H71,FY15_TED_exp!$A$2:$V$246,18,FALSE),"--")</f>
        <v>7993046.6399999997</v>
      </c>
      <c r="AB71" s="8">
        <f>IFERROR(VLOOKUP($H71,FY15_TED_exp!$A$2:$V$246,4,FALSE),"--")</f>
        <v>13829538</v>
      </c>
    </row>
    <row r="72" spans="1:28">
      <c r="A72" s="38" t="s">
        <v>218</v>
      </c>
      <c r="B72" s="31">
        <v>7438634</v>
      </c>
      <c r="C72" s="31">
        <v>15173453</v>
      </c>
      <c r="D72" s="31">
        <v>24329561</v>
      </c>
      <c r="E72" s="43">
        <v>4837604</v>
      </c>
      <c r="F72" s="45">
        <f t="shared" si="0"/>
        <v>51779252</v>
      </c>
      <c r="H72" s="12" t="s">
        <v>242</v>
      </c>
      <c r="I72" s="12">
        <v>664</v>
      </c>
      <c r="J72" s="8">
        <f t="shared" si="1"/>
        <v>80344353</v>
      </c>
      <c r="K72" s="8">
        <f t="shared" si="2"/>
        <v>6931673</v>
      </c>
      <c r="L72" s="8">
        <f t="shared" si="3"/>
        <v>26637091</v>
      </c>
      <c r="M72" s="8">
        <f t="shared" si="4"/>
        <v>36959551</v>
      </c>
      <c r="N72" s="8">
        <f>IFERROR(VLOOKUP(I72,'FTE Enrollment by Grade Fiscal '!A$6:C$204,3,FALSE),"—")</f>
        <v>6777</v>
      </c>
      <c r="Q72" s="13">
        <f>IFERROR(VLOOKUP($H72,FY15_TED_exp!$A$2:$V$246,2,FALSE),"--")</f>
        <v>81800405</v>
      </c>
      <c r="R72" s="8">
        <f>IFERROR(VLOOKUP($H72,FY15_TED_exp!$A$2:$V$246,11,FALSE),"--")</f>
        <v>40957501</v>
      </c>
      <c r="S72" s="8">
        <f>IFERROR(VLOOKUP($H72,FY15_TED_exp!$A$2:$V$246,5,FALSE),"--")</f>
        <v>953696.85</v>
      </c>
      <c r="T72" s="8">
        <f>IFERROR(VLOOKUP($H72,FY15_TED_exp!$A$2:$X$246,24,FALSE),"--")</f>
        <v>2995486.0199999996</v>
      </c>
      <c r="U72" s="8">
        <f>IFERROR(VLOOKUP($H72,FY15_TED_exp!$A$2:$V$246,16,FALSE),"--")</f>
        <v>2700954.9</v>
      </c>
      <c r="V72" s="8">
        <f>IFERROR(VLOOKUP($H72,FY15_TED_exp!$A$2:$V$246,9,FALSE),"--")</f>
        <v>562913.66</v>
      </c>
      <c r="W72" s="8">
        <f>IFERROR(VLOOKUP($H72,FY15_TED_exp!$A$2:$V$246,17,FALSE),"--")</f>
        <v>4185781.26</v>
      </c>
      <c r="X72" s="8">
        <f>IFERROR(VLOOKUP($H72,FY15_TED_exp!$A$2:$V$246,19,FALSE),"--")</f>
        <v>3223206.05</v>
      </c>
      <c r="Y72" s="8">
        <f>IFERROR(VLOOKUP($H72,FY15_TED_exp!$A$2:$V$246,12,FALSE),"--")</f>
        <v>4770000.5599999996</v>
      </c>
      <c r="Z72" s="8">
        <f>IFERROR(VLOOKUP($H72,FY15_TED_exp!$A$2:$V$246,7,FALSE),"--")</f>
        <v>1557320.87</v>
      </c>
      <c r="AA72" s="8">
        <f>IFERROR(VLOOKUP($H72,FY15_TED_exp!$A$2:$V$246,18,FALSE),"--")</f>
        <v>4028027.02</v>
      </c>
      <c r="AB72" s="8">
        <f>IFERROR(VLOOKUP($H72,FY15_TED_exp!$A$2:$V$246,4,FALSE),"--")</f>
        <v>5007475</v>
      </c>
    </row>
    <row r="73" spans="1:28">
      <c r="A73" s="38" t="s">
        <v>219</v>
      </c>
      <c r="B73" s="31">
        <v>2038823</v>
      </c>
      <c r="C73" s="31">
        <v>9715653</v>
      </c>
      <c r="D73" s="31">
        <v>11041615</v>
      </c>
      <c r="E73" s="43">
        <v>2305962</v>
      </c>
      <c r="F73" s="45">
        <f t="shared" si="0"/>
        <v>25102053</v>
      </c>
      <c r="H73" s="12" t="s">
        <v>243</v>
      </c>
      <c r="I73" s="12">
        <v>665</v>
      </c>
      <c r="J73" s="8">
        <f t="shared" si="1"/>
        <v>51375984</v>
      </c>
      <c r="K73" s="8">
        <f t="shared" si="2"/>
        <v>6651699</v>
      </c>
      <c r="L73" s="8">
        <f t="shared" si="3"/>
        <v>11967498</v>
      </c>
      <c r="M73" s="8">
        <f t="shared" si="4"/>
        <v>25392326</v>
      </c>
      <c r="N73" s="8">
        <f>IFERROR(VLOOKUP(I73,'FTE Enrollment by Grade Fiscal '!A$6:C$204,3,FALSE),"—")</f>
        <v>4629</v>
      </c>
      <c r="Q73" s="13">
        <f>IFERROR(VLOOKUP($H73,FY15_TED_exp!$A$2:$V$246,2,FALSE),"--")</f>
        <v>43608566</v>
      </c>
      <c r="R73" s="8">
        <f>IFERROR(VLOOKUP($H73,FY15_TED_exp!$A$2:$V$246,11,FALSE),"--")</f>
        <v>26946599.969999999</v>
      </c>
      <c r="S73" s="8">
        <f>IFERROR(VLOOKUP($H73,FY15_TED_exp!$A$2:$V$246,5,FALSE),"--")</f>
        <v>763778.77</v>
      </c>
      <c r="T73" s="8">
        <f>IFERROR(VLOOKUP($H73,FY15_TED_exp!$A$2:$X$246,24,FALSE),"--")</f>
        <v>1597863.7600000002</v>
      </c>
      <c r="U73" s="8">
        <f>IFERROR(VLOOKUP($H73,FY15_TED_exp!$A$2:$V$246,16,FALSE),"--")</f>
        <v>1860653.83</v>
      </c>
      <c r="V73" s="8">
        <f>IFERROR(VLOOKUP($H73,FY15_TED_exp!$A$2:$V$246,9,FALSE),"--")</f>
        <v>334711.55</v>
      </c>
      <c r="W73" s="8">
        <f>IFERROR(VLOOKUP($H73,FY15_TED_exp!$A$2:$V$246,17,FALSE),"--")</f>
        <v>2186990.96</v>
      </c>
      <c r="X73" s="8">
        <f>IFERROR(VLOOKUP($H73,FY15_TED_exp!$A$2:$V$246,19,FALSE),"--")</f>
        <v>1684783.25</v>
      </c>
      <c r="Y73" s="8">
        <f>IFERROR(VLOOKUP($H73,FY15_TED_exp!$A$2:$V$246,12,FALSE),"--")</f>
        <v>3156527.2</v>
      </c>
      <c r="Z73" s="8">
        <f>IFERROR(VLOOKUP($H73,FY15_TED_exp!$A$2:$V$246,7,FALSE),"--")</f>
        <v>410126.01</v>
      </c>
      <c r="AA73" s="8">
        <f>IFERROR(VLOOKUP($H73,FY15_TED_exp!$A$2:$V$246,18,FALSE),"--")</f>
        <v>2921212.64</v>
      </c>
      <c r="AB73" s="8">
        <f>IFERROR(VLOOKUP($H73,FY15_TED_exp!$A$2:$V$246,4,FALSE),"--")</f>
        <v>817037.59</v>
      </c>
    </row>
    <row r="74" spans="1:28">
      <c r="A74" s="38" t="s">
        <v>346</v>
      </c>
      <c r="B74" s="31">
        <v>10622541</v>
      </c>
      <c r="C74" s="31">
        <v>37637949</v>
      </c>
      <c r="D74" s="31">
        <v>39032880</v>
      </c>
      <c r="E74" s="43">
        <v>2164768</v>
      </c>
      <c r="F74" s="45">
        <f t="shared" ref="F74:F137" si="5">SUM(B74:E74)</f>
        <v>89458138</v>
      </c>
      <c r="H74" s="12" t="s">
        <v>244</v>
      </c>
      <c r="I74" s="12">
        <v>666</v>
      </c>
      <c r="J74" s="8">
        <f t="shared" ref="J74:J137" si="6">IFERROR(VLOOKUP(H74,A$9:F$253,6,FALSE),"—")</f>
        <v>44801603</v>
      </c>
      <c r="K74" s="8">
        <f t="shared" ref="K74:K137" si="7">IFERROR(VLOOKUP(H74,A$9:F$253,2,FALSE),"—")</f>
        <v>4500102</v>
      </c>
      <c r="L74" s="8">
        <f t="shared" ref="L74:L137" si="8">IFERROR(VLOOKUP(H74,A$9:F$253,3,FALSE),"—")</f>
        <v>27020450</v>
      </c>
      <c r="M74" s="8">
        <f t="shared" ref="M74:M137" si="9">IFERROR(VLOOKUP(H74,A$9:F$253,4,FALSE),"—")</f>
        <v>5976427</v>
      </c>
      <c r="N74" s="8">
        <f>IFERROR(VLOOKUP(I74,'FTE Enrollment by Grade Fiscal '!A$6:C$204,3,FALSE),"—")</f>
        <v>2333</v>
      </c>
      <c r="Q74" s="13">
        <f>IFERROR(VLOOKUP($H74,FY15_TED_exp!$A$2:$V$246,2,FALSE),"--")</f>
        <v>45555841</v>
      </c>
      <c r="R74" s="8">
        <f>IFERROR(VLOOKUP($H74,FY15_TED_exp!$A$2:$V$246,11,FALSE),"--")</f>
        <v>23292318.789999999</v>
      </c>
      <c r="S74" s="8">
        <f>IFERROR(VLOOKUP($H74,FY15_TED_exp!$A$2:$V$246,5,FALSE),"--")</f>
        <v>594826.54</v>
      </c>
      <c r="T74" s="8">
        <f>IFERROR(VLOOKUP($H74,FY15_TED_exp!$A$2:$X$246,24,FALSE),"--")</f>
        <v>1831981.1</v>
      </c>
      <c r="U74" s="8">
        <f>IFERROR(VLOOKUP($H74,FY15_TED_exp!$A$2:$V$246,16,FALSE),"--")</f>
        <v>914514.79</v>
      </c>
      <c r="V74" s="8">
        <f>IFERROR(VLOOKUP($H74,FY15_TED_exp!$A$2:$V$246,9,FALSE),"--")</f>
        <v>700961.56</v>
      </c>
      <c r="W74" s="8">
        <f>IFERROR(VLOOKUP($H74,FY15_TED_exp!$A$2:$V$246,17,FALSE),"--")</f>
        <v>1999306.05</v>
      </c>
      <c r="X74" s="8">
        <f>IFERROR(VLOOKUP($H74,FY15_TED_exp!$A$2:$V$246,19,FALSE),"--")</f>
        <v>2011473.82</v>
      </c>
      <c r="Y74" s="8">
        <f>IFERROR(VLOOKUP($H74,FY15_TED_exp!$A$2:$V$246,12,FALSE),"--")</f>
        <v>2227834.14</v>
      </c>
      <c r="Z74" s="8">
        <f>IFERROR(VLOOKUP($H74,FY15_TED_exp!$A$2:$V$246,7,FALSE),"--")</f>
        <v>601853.63</v>
      </c>
      <c r="AA74" s="8">
        <f>IFERROR(VLOOKUP($H74,FY15_TED_exp!$A$2:$V$246,18,FALSE),"--")</f>
        <v>1986509.43</v>
      </c>
      <c r="AB74" s="8">
        <f>IFERROR(VLOOKUP($H74,FY15_TED_exp!$A$2:$V$246,4,FALSE),"--")</f>
        <v>1387240.78</v>
      </c>
    </row>
    <row r="75" spans="1:28">
      <c r="A75" s="38" t="s">
        <v>220</v>
      </c>
      <c r="B75" s="31">
        <v>2466728</v>
      </c>
      <c r="C75" s="31">
        <v>27970695</v>
      </c>
      <c r="D75" s="31">
        <v>15299320</v>
      </c>
      <c r="E75" s="43">
        <v>27010334</v>
      </c>
      <c r="F75" s="45">
        <f t="shared" si="5"/>
        <v>72747077</v>
      </c>
      <c r="H75" s="12" t="s">
        <v>245</v>
      </c>
      <c r="I75" s="12">
        <v>667</v>
      </c>
      <c r="J75" s="8">
        <f t="shared" si="6"/>
        <v>1935618636</v>
      </c>
      <c r="K75" s="8">
        <f t="shared" si="7"/>
        <v>140456747</v>
      </c>
      <c r="L75" s="8">
        <f t="shared" si="8"/>
        <v>814931411</v>
      </c>
      <c r="M75" s="8">
        <f t="shared" si="9"/>
        <v>833559903</v>
      </c>
      <c r="N75" s="8">
        <f>IFERROR(VLOOKUP(I75,'FTE Enrollment by Grade Fiscal '!A$6:C$204,3,FALSE),"—")</f>
        <v>173050</v>
      </c>
      <c r="Q75" s="13">
        <f>IFERROR(VLOOKUP($H75,FY15_TED_exp!$A$2:$V$246,2,FALSE),"--")</f>
        <v>2136002711</v>
      </c>
      <c r="R75" s="8">
        <f>IFERROR(VLOOKUP($H75,FY15_TED_exp!$A$2:$V$246,11,FALSE),"--")</f>
        <v>1037578517.5700001</v>
      </c>
      <c r="S75" s="8">
        <f>IFERROR(VLOOKUP($H75,FY15_TED_exp!$A$2:$V$246,5,FALSE),"--")</f>
        <v>20664878.760000002</v>
      </c>
      <c r="T75" s="8">
        <f>IFERROR(VLOOKUP($H75,FY15_TED_exp!$A$2:$X$246,24,FALSE),"--")</f>
        <v>108335449.72</v>
      </c>
      <c r="U75" s="8">
        <f>IFERROR(VLOOKUP($H75,FY15_TED_exp!$A$2:$V$246,16,FALSE),"--")</f>
        <v>57658924.740000002</v>
      </c>
      <c r="V75" s="8">
        <f>IFERROR(VLOOKUP($H75,FY15_TED_exp!$A$2:$V$246,9,FALSE),"--")</f>
        <v>6753054.6600000001</v>
      </c>
      <c r="W75" s="8">
        <f>IFERROR(VLOOKUP($H75,FY15_TED_exp!$A$2:$V$246,17,FALSE),"--")</f>
        <v>119481388.15000001</v>
      </c>
      <c r="X75" s="8">
        <f>IFERROR(VLOOKUP($H75,FY15_TED_exp!$A$2:$V$246,19,FALSE),"--")</f>
        <v>100560128.13</v>
      </c>
      <c r="Y75" s="8">
        <f>IFERROR(VLOOKUP($H75,FY15_TED_exp!$A$2:$V$246,12,FALSE),"--")</f>
        <v>103483550.14</v>
      </c>
      <c r="Z75" s="8">
        <f>IFERROR(VLOOKUP($H75,FY15_TED_exp!$A$2:$V$246,7,FALSE),"--")</f>
        <v>154487051.06</v>
      </c>
      <c r="AA75" s="8">
        <f>IFERROR(VLOOKUP($H75,FY15_TED_exp!$A$2:$V$246,18,FALSE),"--")</f>
        <v>87768136.090000004</v>
      </c>
      <c r="AB75" s="8">
        <f>IFERROR(VLOOKUP($H75,FY15_TED_exp!$A$2:$V$246,4,FALSE),"--")</f>
        <v>139640422.77000001</v>
      </c>
    </row>
    <row r="76" spans="1:28">
      <c r="A76" s="38" t="s">
        <v>347</v>
      </c>
      <c r="B76" s="31">
        <v>1987906</v>
      </c>
      <c r="C76" s="31">
        <v>36553248</v>
      </c>
      <c r="D76" s="31">
        <v>20502204</v>
      </c>
      <c r="E76" s="43">
        <v>6571710</v>
      </c>
      <c r="F76" s="45">
        <f t="shared" si="5"/>
        <v>65615068</v>
      </c>
      <c r="H76" s="12" t="s">
        <v>246</v>
      </c>
      <c r="I76" s="12">
        <v>668</v>
      </c>
      <c r="J76" s="8">
        <f t="shared" si="6"/>
        <v>87535389</v>
      </c>
      <c r="K76" s="8">
        <f t="shared" si="7"/>
        <v>6663777</v>
      </c>
      <c r="L76" s="8">
        <f t="shared" si="8"/>
        <v>30365789</v>
      </c>
      <c r="M76" s="8">
        <f t="shared" si="9"/>
        <v>38873870</v>
      </c>
      <c r="N76" s="8">
        <f>IFERROR(VLOOKUP(I76,'FTE Enrollment by Grade Fiscal '!A$6:C$204,3,FALSE),"—")</f>
        <v>6825</v>
      </c>
      <c r="Q76" s="13">
        <f>IFERROR(VLOOKUP($H76,FY15_TED_exp!$A$2:$V$246,2,FALSE),"--")</f>
        <v>88647416</v>
      </c>
      <c r="R76" s="8">
        <f>IFERROR(VLOOKUP($H76,FY15_TED_exp!$A$2:$V$246,11,FALSE),"--")</f>
        <v>44939340.689999998</v>
      </c>
      <c r="S76" s="8">
        <f>IFERROR(VLOOKUP($H76,FY15_TED_exp!$A$2:$V$246,5,FALSE),"--")</f>
        <v>1350657.31</v>
      </c>
      <c r="T76" s="8">
        <f>IFERROR(VLOOKUP($H76,FY15_TED_exp!$A$2:$X$246,24,FALSE),"--")</f>
        <v>4040429.5500000003</v>
      </c>
      <c r="U76" s="8">
        <f>IFERROR(VLOOKUP($H76,FY15_TED_exp!$A$2:$V$246,16,FALSE),"--")</f>
        <v>1764112.43</v>
      </c>
      <c r="V76" s="8">
        <f>IFERROR(VLOOKUP($H76,FY15_TED_exp!$A$2:$V$246,9,FALSE),"--")</f>
        <v>644173.82999999996</v>
      </c>
      <c r="W76" s="8">
        <f>IFERROR(VLOOKUP($H76,FY15_TED_exp!$A$2:$V$246,17,FALSE),"--")</f>
        <v>4112410.37</v>
      </c>
      <c r="X76" s="8">
        <f>IFERROR(VLOOKUP($H76,FY15_TED_exp!$A$2:$V$246,19,FALSE),"--")</f>
        <v>4140320.98</v>
      </c>
      <c r="Y76" s="8">
        <f>IFERROR(VLOOKUP($H76,FY15_TED_exp!$A$2:$V$246,12,FALSE),"--")</f>
        <v>5736910.0300000003</v>
      </c>
      <c r="Z76" s="8">
        <f>IFERROR(VLOOKUP($H76,FY15_TED_exp!$A$2:$V$246,7,FALSE),"--")</f>
        <v>884770.54</v>
      </c>
      <c r="AA76" s="8">
        <f>IFERROR(VLOOKUP($H76,FY15_TED_exp!$A$2:$V$246,18,FALSE),"--")</f>
        <v>4120933.73</v>
      </c>
      <c r="AB76" s="8">
        <f>IFERROR(VLOOKUP($H76,FY15_TED_exp!$A$2:$V$246,4,FALSE),"--")</f>
        <v>4467408.9000000004</v>
      </c>
    </row>
    <row r="77" spans="1:28">
      <c r="A77" s="38" t="s">
        <v>221</v>
      </c>
      <c r="B77" s="31">
        <v>9614752</v>
      </c>
      <c r="C77" s="31">
        <v>20253016</v>
      </c>
      <c r="D77" s="31">
        <v>25780859</v>
      </c>
      <c r="E77" s="43">
        <v>23004677</v>
      </c>
      <c r="F77" s="45">
        <f t="shared" si="5"/>
        <v>78653304</v>
      </c>
      <c r="H77" s="12" t="s">
        <v>247</v>
      </c>
      <c r="I77" s="12">
        <v>669</v>
      </c>
      <c r="J77" s="8">
        <f t="shared" si="6"/>
        <v>338111831</v>
      </c>
      <c r="K77" s="8">
        <f t="shared" si="7"/>
        <v>25850850</v>
      </c>
      <c r="L77" s="8">
        <f t="shared" si="8"/>
        <v>111539007</v>
      </c>
      <c r="M77" s="8">
        <f t="shared" si="9"/>
        <v>129720191</v>
      </c>
      <c r="N77" s="8">
        <f>IFERROR(VLOOKUP(I77,'FTE Enrollment by Grade Fiscal '!A$6:C$204,3,FALSE),"—")</f>
        <v>27043</v>
      </c>
      <c r="Q77" s="13">
        <f>IFERROR(VLOOKUP($H77,FY15_TED_exp!$A$2:$V$246,2,FALSE),"--")</f>
        <v>336946199</v>
      </c>
      <c r="R77" s="8">
        <f>IFERROR(VLOOKUP($H77,FY15_TED_exp!$A$2:$V$246,11,FALSE),"--")</f>
        <v>166617863.47999999</v>
      </c>
      <c r="S77" s="8">
        <f>IFERROR(VLOOKUP($H77,FY15_TED_exp!$A$2:$V$246,5,FALSE),"--")</f>
        <v>4311897.88</v>
      </c>
      <c r="T77" s="8">
        <f>IFERROR(VLOOKUP($H77,FY15_TED_exp!$A$2:$X$246,24,FALSE),"--")</f>
        <v>13284233.190000001</v>
      </c>
      <c r="U77" s="8">
        <f>IFERROR(VLOOKUP($H77,FY15_TED_exp!$A$2:$V$246,16,FALSE),"--")</f>
        <v>9015924.9000000004</v>
      </c>
      <c r="V77" s="8">
        <f>IFERROR(VLOOKUP($H77,FY15_TED_exp!$A$2:$V$246,9,FALSE),"--")</f>
        <v>1106409.56</v>
      </c>
      <c r="W77" s="8">
        <f>IFERROR(VLOOKUP($H77,FY15_TED_exp!$A$2:$V$246,17,FALSE),"--")</f>
        <v>14534415.52</v>
      </c>
      <c r="X77" s="8">
        <f>IFERROR(VLOOKUP($H77,FY15_TED_exp!$A$2:$V$246,19,FALSE),"--")</f>
        <v>12244173.98</v>
      </c>
      <c r="Y77" s="8">
        <f>IFERROR(VLOOKUP($H77,FY15_TED_exp!$A$2:$V$246,12,FALSE),"--")</f>
        <v>14545822.27</v>
      </c>
      <c r="Z77" s="8">
        <f>IFERROR(VLOOKUP($H77,FY15_TED_exp!$A$2:$V$246,7,FALSE),"--")</f>
        <v>5155675.03</v>
      </c>
      <c r="AA77" s="8">
        <f>IFERROR(VLOOKUP($H77,FY15_TED_exp!$A$2:$V$246,18,FALSE),"--")</f>
        <v>14404014.560000001</v>
      </c>
      <c r="AB77" s="8">
        <f>IFERROR(VLOOKUP($H77,FY15_TED_exp!$A$2:$V$246,4,FALSE),"--")</f>
        <v>7158309.0199999996</v>
      </c>
    </row>
    <row r="78" spans="1:28">
      <c r="A78" s="38" t="s">
        <v>222</v>
      </c>
      <c r="B78" s="31">
        <v>132959323</v>
      </c>
      <c r="C78" s="31">
        <v>581004433</v>
      </c>
      <c r="D78" s="31">
        <v>451623453</v>
      </c>
      <c r="E78" s="43">
        <v>14365003</v>
      </c>
      <c r="F78" s="45">
        <f t="shared" si="5"/>
        <v>1179952212</v>
      </c>
      <c r="H78" s="12" t="s">
        <v>248</v>
      </c>
      <c r="I78" s="12">
        <v>670</v>
      </c>
      <c r="J78" s="8">
        <f t="shared" si="6"/>
        <v>16813289</v>
      </c>
      <c r="K78" s="8">
        <f t="shared" si="7"/>
        <v>4330360</v>
      </c>
      <c r="L78" s="8">
        <f t="shared" si="8"/>
        <v>7883756</v>
      </c>
      <c r="M78" s="8">
        <f t="shared" si="9"/>
        <v>4366553</v>
      </c>
      <c r="N78" s="8">
        <f>IFERROR(VLOOKUP(I78,'FTE Enrollment by Grade Fiscal '!A$6:C$204,3,FALSE),"—")</f>
        <v>970</v>
      </c>
      <c r="Q78" s="13">
        <f>IFERROR(VLOOKUP($H78,FY15_TED_exp!$A$2:$V$246,2,FALSE),"--")</f>
        <v>16404155</v>
      </c>
      <c r="R78" s="8">
        <f>IFERROR(VLOOKUP($H78,FY15_TED_exp!$A$2:$V$246,11,FALSE),"--")</f>
        <v>6396856.4900000002</v>
      </c>
      <c r="S78" s="8">
        <f>IFERROR(VLOOKUP($H78,FY15_TED_exp!$A$2:$V$246,5,FALSE),"--")</f>
        <v>161930.65</v>
      </c>
      <c r="T78" s="8">
        <f>IFERROR(VLOOKUP($H78,FY15_TED_exp!$A$2:$X$246,24,FALSE),"--")</f>
        <v>1352497.07</v>
      </c>
      <c r="U78" s="8">
        <f>IFERROR(VLOOKUP($H78,FY15_TED_exp!$A$2:$V$246,16,FALSE),"--")</f>
        <v>657336.82999999996</v>
      </c>
      <c r="V78" s="8">
        <f>IFERROR(VLOOKUP($H78,FY15_TED_exp!$A$2:$V$246,9,FALSE),"--")</f>
        <v>479282.03</v>
      </c>
      <c r="W78" s="8">
        <f>IFERROR(VLOOKUP($H78,FY15_TED_exp!$A$2:$V$246,17,FALSE),"--")</f>
        <v>737652.04</v>
      </c>
      <c r="X78" s="8">
        <f>IFERROR(VLOOKUP($H78,FY15_TED_exp!$A$2:$V$246,19,FALSE),"--")</f>
        <v>1076315.83</v>
      </c>
      <c r="Y78" s="8">
        <f>IFERROR(VLOOKUP($H78,FY15_TED_exp!$A$2:$V$246,12,FALSE),"--")</f>
        <v>1774841.61</v>
      </c>
      <c r="Z78" s="8">
        <f>IFERROR(VLOOKUP($H78,FY15_TED_exp!$A$2:$V$246,7,FALSE),"--")</f>
        <v>227103.28</v>
      </c>
      <c r="AA78" s="8">
        <f>IFERROR(VLOOKUP($H78,FY15_TED_exp!$A$2:$V$246,18,FALSE),"--")</f>
        <v>1078372.75</v>
      </c>
      <c r="AB78" s="8">
        <f>IFERROR(VLOOKUP($H78,FY15_TED_exp!$A$2:$V$246,4,FALSE),"--")</f>
        <v>232620</v>
      </c>
    </row>
    <row r="79" spans="1:28">
      <c r="A79" s="38" t="s">
        <v>604</v>
      </c>
      <c r="B79" s="31">
        <v>0</v>
      </c>
      <c r="C79" s="31">
        <v>0</v>
      </c>
      <c r="D79" s="31">
        <v>0</v>
      </c>
      <c r="E79" s="43">
        <v>0</v>
      </c>
      <c r="F79" s="45">
        <f t="shared" si="5"/>
        <v>0</v>
      </c>
      <c r="H79" s="12" t="s">
        <v>249</v>
      </c>
      <c r="I79" s="12">
        <v>671</v>
      </c>
      <c r="J79" s="8">
        <f t="shared" si="6"/>
        <v>39535018</v>
      </c>
      <c r="K79" s="8">
        <f t="shared" si="7"/>
        <v>3573421</v>
      </c>
      <c r="L79" s="8">
        <f t="shared" si="8"/>
        <v>12866339</v>
      </c>
      <c r="M79" s="8">
        <f t="shared" si="9"/>
        <v>22482971</v>
      </c>
      <c r="N79" s="8">
        <f>IFERROR(VLOOKUP(I79,'FTE Enrollment by Grade Fiscal '!A$6:C$204,3,FALSE),"—")</f>
        <v>3502</v>
      </c>
      <c r="Q79" s="13">
        <f>IFERROR(VLOOKUP($H79,FY15_TED_exp!$A$2:$V$246,2,FALSE),"--")</f>
        <v>39296491</v>
      </c>
      <c r="R79" s="8">
        <f>IFERROR(VLOOKUP($H79,FY15_TED_exp!$A$2:$V$246,11,FALSE),"--")</f>
        <v>22870589.760000002</v>
      </c>
      <c r="S79" s="8">
        <f>IFERROR(VLOOKUP($H79,FY15_TED_exp!$A$2:$V$246,5,FALSE),"--")</f>
        <v>602991.12</v>
      </c>
      <c r="T79" s="8">
        <f>IFERROR(VLOOKUP($H79,FY15_TED_exp!$A$2:$X$246,24,FALSE),"--")</f>
        <v>1430116.72</v>
      </c>
      <c r="U79" s="8">
        <f>IFERROR(VLOOKUP($H79,FY15_TED_exp!$A$2:$V$246,16,FALSE),"--")</f>
        <v>1257268.45</v>
      </c>
      <c r="V79" s="8">
        <f>IFERROR(VLOOKUP($H79,FY15_TED_exp!$A$2:$V$246,9,FALSE),"--")</f>
        <v>620844.91</v>
      </c>
      <c r="W79" s="8">
        <f>IFERROR(VLOOKUP($H79,FY15_TED_exp!$A$2:$V$246,17,FALSE),"--")</f>
        <v>1985132.85</v>
      </c>
      <c r="X79" s="8">
        <f>IFERROR(VLOOKUP($H79,FY15_TED_exp!$A$2:$V$246,19,FALSE),"--")</f>
        <v>1544877</v>
      </c>
      <c r="Y79" s="8">
        <f>IFERROR(VLOOKUP($H79,FY15_TED_exp!$A$2:$V$246,12,FALSE),"--")</f>
        <v>2341322.6</v>
      </c>
      <c r="Z79" s="8">
        <f>IFERROR(VLOOKUP($H79,FY15_TED_exp!$A$2:$V$246,7,FALSE),"--")</f>
        <v>2018126.13</v>
      </c>
      <c r="AA79" s="8">
        <f>IFERROR(VLOOKUP($H79,FY15_TED_exp!$A$2:$V$246,18,FALSE),"--")</f>
        <v>1856475.91</v>
      </c>
      <c r="AB79" s="8">
        <f>IFERROR(VLOOKUP($H79,FY15_TED_exp!$A$2:$V$246,4,FALSE),"--")</f>
        <v>1092400</v>
      </c>
    </row>
    <row r="80" spans="1:28">
      <c r="A80" s="38" t="s">
        <v>605</v>
      </c>
      <c r="B80" s="31">
        <v>0</v>
      </c>
      <c r="C80" s="31">
        <v>0</v>
      </c>
      <c r="D80" s="31">
        <v>0</v>
      </c>
      <c r="E80" s="43">
        <v>0</v>
      </c>
      <c r="F80" s="45">
        <f t="shared" si="5"/>
        <v>0</v>
      </c>
      <c r="H80" s="12" t="s">
        <v>250</v>
      </c>
      <c r="I80" s="12">
        <v>672</v>
      </c>
      <c r="J80" s="8">
        <f t="shared" si="6"/>
        <v>58445784</v>
      </c>
      <c r="K80" s="8">
        <f t="shared" si="7"/>
        <v>3015502</v>
      </c>
      <c r="L80" s="8">
        <f t="shared" si="8"/>
        <v>30059352</v>
      </c>
      <c r="M80" s="8">
        <f t="shared" si="9"/>
        <v>21583328</v>
      </c>
      <c r="N80" s="8">
        <f>IFERROR(VLOOKUP(I80,'FTE Enrollment by Grade Fiscal '!A$6:C$204,3,FALSE),"—")</f>
        <v>5284</v>
      </c>
      <c r="Q80" s="13">
        <f>IFERROR(VLOOKUP($H80,FY15_TED_exp!$A$2:$V$246,2,FALSE),"--")</f>
        <v>59612059</v>
      </c>
      <c r="R80" s="8">
        <f>IFERROR(VLOOKUP($H80,FY15_TED_exp!$A$2:$V$246,11,FALSE),"--")</f>
        <v>31060469.539999999</v>
      </c>
      <c r="S80" s="8">
        <f>IFERROR(VLOOKUP($H80,FY15_TED_exp!$A$2:$V$246,5,FALSE),"--")</f>
        <v>832082.92</v>
      </c>
      <c r="T80" s="8">
        <f>IFERROR(VLOOKUP($H80,FY15_TED_exp!$A$2:$X$246,24,FALSE),"--")</f>
        <v>1895458.3499999999</v>
      </c>
      <c r="U80" s="8">
        <f>IFERROR(VLOOKUP($H80,FY15_TED_exp!$A$2:$V$246,16,FALSE),"--")</f>
        <v>1666269.73</v>
      </c>
      <c r="V80" s="8">
        <f>IFERROR(VLOOKUP($H80,FY15_TED_exp!$A$2:$V$246,9,FALSE),"--")</f>
        <v>618507.42000000004</v>
      </c>
      <c r="W80" s="8">
        <f>IFERROR(VLOOKUP($H80,FY15_TED_exp!$A$2:$V$246,17,FALSE),"--")</f>
        <v>4310389.5199999996</v>
      </c>
      <c r="X80" s="8">
        <f>IFERROR(VLOOKUP($H80,FY15_TED_exp!$A$2:$V$246,19,FALSE),"--")</f>
        <v>4104900.12</v>
      </c>
      <c r="Y80" s="8">
        <f>IFERROR(VLOOKUP($H80,FY15_TED_exp!$A$2:$V$246,12,FALSE),"--")</f>
        <v>4172189.05</v>
      </c>
      <c r="Z80" s="8">
        <f>IFERROR(VLOOKUP($H80,FY15_TED_exp!$A$2:$V$246,7,FALSE),"--")</f>
        <v>3800</v>
      </c>
      <c r="AA80" s="8">
        <f>IFERROR(VLOOKUP($H80,FY15_TED_exp!$A$2:$V$246,18,FALSE),"--")</f>
        <v>2619948.7799999998</v>
      </c>
      <c r="AB80" s="8">
        <f>IFERROR(VLOOKUP($H80,FY15_TED_exp!$A$2:$V$246,4,FALSE),"--")</f>
        <v>3051252</v>
      </c>
    </row>
    <row r="81" spans="1:28">
      <c r="A81" s="38" t="s">
        <v>606</v>
      </c>
      <c r="B81" s="31">
        <v>0</v>
      </c>
      <c r="C81" s="31">
        <v>0</v>
      </c>
      <c r="D81" s="31">
        <v>0</v>
      </c>
      <c r="E81" s="43">
        <v>0</v>
      </c>
      <c r="F81" s="45">
        <f t="shared" si="5"/>
        <v>0</v>
      </c>
      <c r="H81" s="12" t="s">
        <v>251</v>
      </c>
      <c r="I81" s="12">
        <v>673</v>
      </c>
      <c r="J81" s="8">
        <f t="shared" si="6"/>
        <v>51286604</v>
      </c>
      <c r="K81" s="8">
        <f t="shared" si="7"/>
        <v>4167307</v>
      </c>
      <c r="L81" s="8">
        <f t="shared" si="8"/>
        <v>19418102</v>
      </c>
      <c r="M81" s="8">
        <f t="shared" si="9"/>
        <v>15875052</v>
      </c>
      <c r="N81" s="8">
        <f>IFERROR(VLOOKUP(I81,'FTE Enrollment by Grade Fiscal '!A$6:C$204,3,FALSE),"—")</f>
        <v>3485</v>
      </c>
      <c r="Q81" s="13">
        <f>IFERROR(VLOOKUP($H81,FY15_TED_exp!$A$2:$V$246,2,FALSE),"--")</f>
        <v>41617049</v>
      </c>
      <c r="R81" s="8">
        <f>IFERROR(VLOOKUP($H81,FY15_TED_exp!$A$2:$V$246,11,FALSE),"--")</f>
        <v>22293826.699999999</v>
      </c>
      <c r="S81" s="8">
        <f>IFERROR(VLOOKUP($H81,FY15_TED_exp!$A$2:$V$246,5,FALSE),"--")</f>
        <v>451689.12</v>
      </c>
      <c r="T81" s="8">
        <f>IFERROR(VLOOKUP($H81,FY15_TED_exp!$A$2:$X$246,24,FALSE),"--")</f>
        <v>772316.79999999993</v>
      </c>
      <c r="U81" s="8">
        <f>IFERROR(VLOOKUP($H81,FY15_TED_exp!$A$2:$V$246,16,FALSE),"--")</f>
        <v>859512.46</v>
      </c>
      <c r="V81" s="8">
        <f>IFERROR(VLOOKUP($H81,FY15_TED_exp!$A$2:$V$246,9,FALSE),"--")</f>
        <v>413388.92</v>
      </c>
      <c r="W81" s="8">
        <f>IFERROR(VLOOKUP($H81,FY15_TED_exp!$A$2:$V$246,17,FALSE),"--")</f>
        <v>1793414.91</v>
      </c>
      <c r="X81" s="8">
        <f>IFERROR(VLOOKUP($H81,FY15_TED_exp!$A$2:$V$246,19,FALSE),"--")</f>
        <v>1689617.9</v>
      </c>
      <c r="Y81" s="8">
        <f>IFERROR(VLOOKUP($H81,FY15_TED_exp!$A$2:$V$246,12,FALSE),"--")</f>
        <v>3033874.19</v>
      </c>
      <c r="Z81" s="8">
        <f>IFERROR(VLOOKUP($H81,FY15_TED_exp!$A$2:$V$246,7,FALSE),"--")</f>
        <v>1706158.48</v>
      </c>
      <c r="AA81" s="8">
        <f>IFERROR(VLOOKUP($H81,FY15_TED_exp!$A$2:$V$246,18,FALSE),"--")</f>
        <v>2075683.25</v>
      </c>
      <c r="AB81" s="8">
        <f>IFERROR(VLOOKUP($H81,FY15_TED_exp!$A$2:$V$246,4,FALSE),"--")</f>
        <v>3066746.33</v>
      </c>
    </row>
    <row r="82" spans="1:28">
      <c r="A82" s="38" t="s">
        <v>607</v>
      </c>
      <c r="B82" s="31">
        <v>0</v>
      </c>
      <c r="C82" s="31">
        <v>0</v>
      </c>
      <c r="D82" s="31">
        <v>0</v>
      </c>
      <c r="E82" s="43">
        <v>0</v>
      </c>
      <c r="F82" s="45">
        <f t="shared" si="5"/>
        <v>0</v>
      </c>
      <c r="H82" s="12" t="s">
        <v>252</v>
      </c>
      <c r="I82" s="12">
        <v>674</v>
      </c>
      <c r="J82" s="8">
        <f t="shared" si="6"/>
        <v>29078948</v>
      </c>
      <c r="K82" s="8">
        <f t="shared" si="7"/>
        <v>1978851</v>
      </c>
      <c r="L82" s="8">
        <f t="shared" si="8"/>
        <v>12846128</v>
      </c>
      <c r="M82" s="8">
        <f t="shared" si="9"/>
        <v>9539485</v>
      </c>
      <c r="N82" s="8">
        <f>IFERROR(VLOOKUP(I82,'FTE Enrollment by Grade Fiscal '!A$6:C$204,3,FALSE),"—")</f>
        <v>1992</v>
      </c>
      <c r="Q82" s="13">
        <f>IFERROR(VLOOKUP($H82,FY15_TED_exp!$A$2:$V$246,2,FALSE),"--")</f>
        <v>31437885</v>
      </c>
      <c r="R82" s="8">
        <f>IFERROR(VLOOKUP($H82,FY15_TED_exp!$A$2:$V$246,11,FALSE),"--")</f>
        <v>14833310</v>
      </c>
      <c r="S82" s="8">
        <f>IFERROR(VLOOKUP($H82,FY15_TED_exp!$A$2:$V$246,5,FALSE),"--")</f>
        <v>433039.98</v>
      </c>
      <c r="T82" s="8">
        <f>IFERROR(VLOOKUP($H82,FY15_TED_exp!$A$2:$X$246,24,FALSE),"--")</f>
        <v>192553.47</v>
      </c>
      <c r="U82" s="8">
        <f>IFERROR(VLOOKUP($H82,FY15_TED_exp!$A$2:$V$246,16,FALSE),"--")</f>
        <v>421523.07</v>
      </c>
      <c r="V82" s="8">
        <f>IFERROR(VLOOKUP($H82,FY15_TED_exp!$A$2:$V$246,9,FALSE),"--")</f>
        <v>607383.56000000006</v>
      </c>
      <c r="W82" s="8">
        <f>IFERROR(VLOOKUP($H82,FY15_TED_exp!$A$2:$V$246,17,FALSE),"--")</f>
        <v>1348036.49</v>
      </c>
      <c r="X82" s="8">
        <f>IFERROR(VLOOKUP($H82,FY15_TED_exp!$A$2:$V$246,19,FALSE),"--")</f>
        <v>1120499.33</v>
      </c>
      <c r="Y82" s="8">
        <f>IFERROR(VLOOKUP($H82,FY15_TED_exp!$A$2:$V$246,12,FALSE),"--")</f>
        <v>2225614.12</v>
      </c>
      <c r="Z82" s="8">
        <f>IFERROR(VLOOKUP($H82,FY15_TED_exp!$A$2:$V$246,7,FALSE),"--")</f>
        <v>35642</v>
      </c>
      <c r="AA82" s="8">
        <f>IFERROR(VLOOKUP($H82,FY15_TED_exp!$A$2:$V$246,18,FALSE),"--")</f>
        <v>1160686.3500000001</v>
      </c>
      <c r="AB82" s="8">
        <f>IFERROR(VLOOKUP($H82,FY15_TED_exp!$A$2:$V$246,4,FALSE),"--")</f>
        <v>3822000</v>
      </c>
    </row>
    <row r="83" spans="1:28">
      <c r="A83" s="38" t="s">
        <v>223</v>
      </c>
      <c r="B83" s="31">
        <v>4537594</v>
      </c>
      <c r="C83" s="31">
        <v>8000190</v>
      </c>
      <c r="D83" s="31">
        <v>19497843</v>
      </c>
      <c r="E83" s="43">
        <v>141903</v>
      </c>
      <c r="F83" s="45">
        <f t="shared" si="5"/>
        <v>32177530</v>
      </c>
      <c r="H83" s="12" t="s">
        <v>253</v>
      </c>
      <c r="I83" s="12">
        <v>675</v>
      </c>
      <c r="J83" s="8">
        <f t="shared" si="6"/>
        <v>517308221</v>
      </c>
      <c r="K83" s="8">
        <f t="shared" si="7"/>
        <v>30423319</v>
      </c>
      <c r="L83" s="8">
        <f t="shared" si="8"/>
        <v>183404228</v>
      </c>
      <c r="M83" s="8">
        <f t="shared" si="9"/>
        <v>214757971</v>
      </c>
      <c r="N83" s="8">
        <f>IFERROR(VLOOKUP(I83,'FTE Enrollment by Grade Fiscal '!A$6:C$204,3,FALSE),"—")</f>
        <v>41526</v>
      </c>
      <c r="Q83" s="13">
        <f>IFERROR(VLOOKUP($H83,FY15_TED_exp!$A$2:$V$246,2,FALSE),"--")</f>
        <v>530564370</v>
      </c>
      <c r="R83" s="8">
        <f>IFERROR(VLOOKUP($H83,FY15_TED_exp!$A$2:$V$246,11,FALSE),"--")</f>
        <v>250317886.68000001</v>
      </c>
      <c r="S83" s="8">
        <f>IFERROR(VLOOKUP($H83,FY15_TED_exp!$A$2:$V$246,5,FALSE),"--")</f>
        <v>5310860.66</v>
      </c>
      <c r="T83" s="8">
        <f>IFERROR(VLOOKUP($H83,FY15_TED_exp!$A$2:$X$246,24,FALSE),"--")</f>
        <v>14657753.549999999</v>
      </c>
      <c r="U83" s="8">
        <f>IFERROR(VLOOKUP($H83,FY15_TED_exp!$A$2:$V$246,16,FALSE),"--")</f>
        <v>9076461.7200000007</v>
      </c>
      <c r="V83" s="8">
        <f>IFERROR(VLOOKUP($H83,FY15_TED_exp!$A$2:$V$246,9,FALSE),"--")</f>
        <v>2638554.7400000002</v>
      </c>
      <c r="W83" s="8">
        <f>IFERROR(VLOOKUP($H83,FY15_TED_exp!$A$2:$V$246,17,FALSE),"--")</f>
        <v>21513070.309999999</v>
      </c>
      <c r="X83" s="8">
        <f>IFERROR(VLOOKUP($H83,FY15_TED_exp!$A$2:$V$246,19,FALSE),"--")</f>
        <v>16120030.35</v>
      </c>
      <c r="Y83" s="8">
        <f>IFERROR(VLOOKUP($H83,FY15_TED_exp!$A$2:$V$246,12,FALSE),"--")</f>
        <v>31069166.559999999</v>
      </c>
      <c r="Z83" s="8">
        <f>IFERROR(VLOOKUP($H83,FY15_TED_exp!$A$2:$V$246,7,FALSE),"--")</f>
        <v>28330651.350000001</v>
      </c>
      <c r="AA83" s="8">
        <f>IFERROR(VLOOKUP($H83,FY15_TED_exp!$A$2:$V$246,18,FALSE),"--")</f>
        <v>17747819.800000001</v>
      </c>
      <c r="AB83" s="8">
        <f>IFERROR(VLOOKUP($H83,FY15_TED_exp!$A$2:$V$246,4,FALSE),"--")</f>
        <v>38637958.100000001</v>
      </c>
    </row>
    <row r="84" spans="1:28">
      <c r="A84" s="38" t="s">
        <v>224</v>
      </c>
      <c r="B84" s="31">
        <v>2210944</v>
      </c>
      <c r="C84" s="31">
        <v>6176028</v>
      </c>
      <c r="D84" s="31">
        <v>6098518</v>
      </c>
      <c r="E84" s="43">
        <v>1593241</v>
      </c>
      <c r="F84" s="45">
        <f t="shared" si="5"/>
        <v>16078731</v>
      </c>
      <c r="H84" s="12" t="s">
        <v>254</v>
      </c>
      <c r="I84" s="12">
        <v>676</v>
      </c>
      <c r="J84" s="8">
        <f t="shared" si="6"/>
        <v>296602633</v>
      </c>
      <c r="K84" s="8">
        <f t="shared" si="7"/>
        <v>27263821</v>
      </c>
      <c r="L84" s="8">
        <f t="shared" si="8"/>
        <v>114173033</v>
      </c>
      <c r="M84" s="8">
        <f t="shared" si="9"/>
        <v>151908362</v>
      </c>
      <c r="N84" s="8">
        <f>IFERROR(VLOOKUP(I84,'FTE Enrollment by Grade Fiscal '!A$6:C$204,3,FALSE),"—")</f>
        <v>28121</v>
      </c>
      <c r="Q84" s="13">
        <f>IFERROR(VLOOKUP($H84,FY15_TED_exp!$A$2:$V$246,2,FALSE),"--")</f>
        <v>308754322</v>
      </c>
      <c r="R84" s="8">
        <f>IFERROR(VLOOKUP($H84,FY15_TED_exp!$A$2:$V$246,11,FALSE),"--")</f>
        <v>183576049.56999999</v>
      </c>
      <c r="S84" s="8">
        <f>IFERROR(VLOOKUP($H84,FY15_TED_exp!$A$2:$V$246,5,FALSE),"--")</f>
        <v>4024971.87</v>
      </c>
      <c r="T84" s="8">
        <f>IFERROR(VLOOKUP($H84,FY15_TED_exp!$A$2:$X$246,24,FALSE),"--")</f>
        <v>15112402.35</v>
      </c>
      <c r="U84" s="8">
        <f>IFERROR(VLOOKUP($H84,FY15_TED_exp!$A$2:$V$246,16,FALSE),"--")</f>
        <v>8482218.8000000007</v>
      </c>
      <c r="V84" s="8">
        <f>IFERROR(VLOOKUP($H84,FY15_TED_exp!$A$2:$V$246,9,FALSE),"--")</f>
        <v>1515737.35</v>
      </c>
      <c r="W84" s="8">
        <f>IFERROR(VLOOKUP($H84,FY15_TED_exp!$A$2:$V$246,17,FALSE),"--")</f>
        <v>18159666.219999999</v>
      </c>
      <c r="X84" s="8">
        <f>IFERROR(VLOOKUP($H84,FY15_TED_exp!$A$2:$V$246,19,FALSE),"--")</f>
        <v>11501534.91</v>
      </c>
      <c r="Y84" s="8">
        <f>IFERROR(VLOOKUP($H84,FY15_TED_exp!$A$2:$V$246,12,FALSE),"--")</f>
        <v>19027780.559999999</v>
      </c>
      <c r="Z84" s="8">
        <f>IFERROR(VLOOKUP($H84,FY15_TED_exp!$A$2:$V$246,7,FALSE),"--")</f>
        <v>8660820.2599999998</v>
      </c>
      <c r="AA84" s="8">
        <f>IFERROR(VLOOKUP($H84,FY15_TED_exp!$A$2:$V$246,18,FALSE),"--")</f>
        <v>17301545.879999999</v>
      </c>
      <c r="AB84" s="8">
        <f>IFERROR(VLOOKUP($H84,FY15_TED_exp!$A$2:$V$246,4,FALSE),"--")</f>
        <v>12837631.26</v>
      </c>
    </row>
    <row r="85" spans="1:28">
      <c r="A85" s="38" t="s">
        <v>225</v>
      </c>
      <c r="B85" s="31">
        <v>30428704</v>
      </c>
      <c r="C85" s="31">
        <v>71613479</v>
      </c>
      <c r="D85" s="31">
        <v>82180292</v>
      </c>
      <c r="E85" s="43">
        <v>33336212</v>
      </c>
      <c r="F85" s="45">
        <f t="shared" si="5"/>
        <v>217558687</v>
      </c>
      <c r="H85" s="12" t="s">
        <v>255</v>
      </c>
      <c r="I85" s="12">
        <v>677</v>
      </c>
      <c r="J85" s="8">
        <f t="shared" si="6"/>
        <v>18642247</v>
      </c>
      <c r="K85" s="8">
        <f t="shared" si="7"/>
        <v>2065930</v>
      </c>
      <c r="L85" s="8">
        <f t="shared" si="8"/>
        <v>5399233</v>
      </c>
      <c r="M85" s="8">
        <f t="shared" si="9"/>
        <v>10569056</v>
      </c>
      <c r="N85" s="8">
        <f>IFERROR(VLOOKUP(I85,'FTE Enrollment by Grade Fiscal '!A$6:C$204,3,FALSE),"—")</f>
        <v>1791</v>
      </c>
      <c r="Q85" s="13">
        <f>IFERROR(VLOOKUP($H85,FY15_TED_exp!$A$2:$V$246,2,FALSE),"--")</f>
        <v>19457635</v>
      </c>
      <c r="R85" s="8">
        <f>IFERROR(VLOOKUP($H85,FY15_TED_exp!$A$2:$V$246,11,FALSE),"--")</f>
        <v>11554046.18</v>
      </c>
      <c r="S85" s="8">
        <f>IFERROR(VLOOKUP($H85,FY15_TED_exp!$A$2:$V$246,5,FALSE),"--")</f>
        <v>173650.07</v>
      </c>
      <c r="T85" s="8">
        <f>IFERROR(VLOOKUP($H85,FY15_TED_exp!$A$2:$X$246,24,FALSE),"--")</f>
        <v>577461.79</v>
      </c>
      <c r="U85" s="8">
        <f>IFERROR(VLOOKUP($H85,FY15_TED_exp!$A$2:$V$246,16,FALSE),"--")</f>
        <v>1037599.05</v>
      </c>
      <c r="V85" s="8">
        <f>IFERROR(VLOOKUP($H85,FY15_TED_exp!$A$2:$V$246,9,FALSE),"--")</f>
        <v>454697.13</v>
      </c>
      <c r="W85" s="8">
        <f>IFERROR(VLOOKUP($H85,FY15_TED_exp!$A$2:$V$246,17,FALSE),"--")</f>
        <v>793733.47</v>
      </c>
      <c r="X85" s="8">
        <f>IFERROR(VLOOKUP($H85,FY15_TED_exp!$A$2:$V$246,19,FALSE),"--")</f>
        <v>841336.61</v>
      </c>
      <c r="Y85" s="8">
        <f>IFERROR(VLOOKUP($H85,FY15_TED_exp!$A$2:$V$246,12,FALSE),"--")</f>
        <v>1494016.61</v>
      </c>
      <c r="Z85" s="8">
        <f>IFERROR(VLOOKUP($H85,FY15_TED_exp!$A$2:$V$246,7,FALSE),"--")</f>
        <v>42528.75</v>
      </c>
      <c r="AA85" s="8">
        <f>IFERROR(VLOOKUP($H85,FY15_TED_exp!$A$2:$V$246,18,FALSE),"--")</f>
        <v>915953.29</v>
      </c>
      <c r="AB85" s="8">
        <f>IFERROR(VLOOKUP($H85,FY15_TED_exp!$A$2:$V$246,4,FALSE),"--")</f>
        <v>519167.5</v>
      </c>
    </row>
    <row r="86" spans="1:28">
      <c r="A86" s="38" t="s">
        <v>226</v>
      </c>
      <c r="B86" s="31">
        <v>26537541</v>
      </c>
      <c r="C86" s="31">
        <v>107164624</v>
      </c>
      <c r="D86" s="31">
        <v>138662636</v>
      </c>
      <c r="E86" s="43">
        <v>35369849</v>
      </c>
      <c r="F86" s="45">
        <f t="shared" si="5"/>
        <v>307734650</v>
      </c>
      <c r="H86" s="12" t="s">
        <v>256</v>
      </c>
      <c r="I86" s="12">
        <v>678</v>
      </c>
      <c r="J86" s="8">
        <f t="shared" si="6"/>
        <v>132577678</v>
      </c>
      <c r="K86" s="8">
        <f t="shared" si="7"/>
        <v>6748435</v>
      </c>
      <c r="L86" s="8">
        <f t="shared" si="8"/>
        <v>39717720</v>
      </c>
      <c r="M86" s="8">
        <f t="shared" si="9"/>
        <v>34485775</v>
      </c>
      <c r="N86" s="8">
        <f>IFERROR(VLOOKUP(I86,'FTE Enrollment by Grade Fiscal '!A$6:C$204,3,FALSE),"—")</f>
        <v>7428</v>
      </c>
      <c r="Q86" s="13">
        <f>IFERROR(VLOOKUP($H86,FY15_TED_exp!$A$2:$V$246,2,FALSE),"--")</f>
        <v>137282539</v>
      </c>
      <c r="R86" s="8">
        <f>IFERROR(VLOOKUP($H86,FY15_TED_exp!$A$2:$V$246,11,FALSE),"--")</f>
        <v>45936382.909999996</v>
      </c>
      <c r="S86" s="8">
        <f>IFERROR(VLOOKUP($H86,FY15_TED_exp!$A$2:$V$246,5,FALSE),"--")</f>
        <v>1082045.6299999999</v>
      </c>
      <c r="T86" s="8">
        <f>IFERROR(VLOOKUP($H86,FY15_TED_exp!$A$2:$X$246,24,FALSE),"--")</f>
        <v>4388432.7799999993</v>
      </c>
      <c r="U86" s="8">
        <f>IFERROR(VLOOKUP($H86,FY15_TED_exp!$A$2:$V$246,16,FALSE),"--")</f>
        <v>1667398.28</v>
      </c>
      <c r="V86" s="8">
        <f>IFERROR(VLOOKUP($H86,FY15_TED_exp!$A$2:$V$246,9,FALSE),"--")</f>
        <v>763970.23</v>
      </c>
      <c r="W86" s="8">
        <f>IFERROR(VLOOKUP($H86,FY15_TED_exp!$A$2:$V$246,17,FALSE),"--")</f>
        <v>4163357.46</v>
      </c>
      <c r="X86" s="8">
        <f>IFERROR(VLOOKUP($H86,FY15_TED_exp!$A$2:$V$246,19,FALSE),"--")</f>
        <v>3752328.16</v>
      </c>
      <c r="Y86" s="8">
        <f>IFERROR(VLOOKUP($H86,FY15_TED_exp!$A$2:$V$246,12,FALSE),"--")</f>
        <v>5487333.4699999997</v>
      </c>
      <c r="Z86" s="8">
        <f>IFERROR(VLOOKUP($H86,FY15_TED_exp!$A$2:$V$246,7,FALSE),"--")</f>
        <v>5857687.96</v>
      </c>
      <c r="AA86" s="8">
        <f>IFERROR(VLOOKUP($H86,FY15_TED_exp!$A$2:$V$246,18,FALSE),"--")</f>
        <v>4486028.99</v>
      </c>
      <c r="AB86" s="8">
        <f>IFERROR(VLOOKUP($H86,FY15_TED_exp!$A$2:$V$246,4,FALSE),"--")</f>
        <v>6629427.04</v>
      </c>
    </row>
    <row r="87" spans="1:28">
      <c r="A87" s="38" t="s">
        <v>348</v>
      </c>
      <c r="B87" s="31">
        <v>5540012</v>
      </c>
      <c r="C87" s="31">
        <v>11887514</v>
      </c>
      <c r="D87" s="31">
        <v>11982771</v>
      </c>
      <c r="E87" s="43">
        <v>478056</v>
      </c>
      <c r="F87" s="45">
        <f t="shared" si="5"/>
        <v>29888353</v>
      </c>
      <c r="H87" s="12" t="s">
        <v>257</v>
      </c>
      <c r="I87" s="12">
        <v>679</v>
      </c>
      <c r="J87" s="8">
        <f t="shared" si="6"/>
        <v>23679795</v>
      </c>
      <c r="K87" s="8">
        <f t="shared" si="7"/>
        <v>3285963</v>
      </c>
      <c r="L87" s="8">
        <f t="shared" si="8"/>
        <v>8278198</v>
      </c>
      <c r="M87" s="8">
        <f t="shared" si="9"/>
        <v>11544131</v>
      </c>
      <c r="N87" s="8">
        <f>IFERROR(VLOOKUP(I87,'FTE Enrollment by Grade Fiscal '!A$6:C$204,3,FALSE),"—")</f>
        <v>2352</v>
      </c>
      <c r="Q87" s="13">
        <f>IFERROR(VLOOKUP($H87,FY15_TED_exp!$A$2:$V$246,2,FALSE),"--")</f>
        <v>24527960</v>
      </c>
      <c r="R87" s="8">
        <f>IFERROR(VLOOKUP($H87,FY15_TED_exp!$A$2:$V$246,11,FALSE),"--")</f>
        <v>12097397.27</v>
      </c>
      <c r="S87" s="8">
        <f>IFERROR(VLOOKUP($H87,FY15_TED_exp!$A$2:$V$246,5,FALSE),"--")</f>
        <v>331837.03999999998</v>
      </c>
      <c r="T87" s="8">
        <f>IFERROR(VLOOKUP($H87,FY15_TED_exp!$A$2:$X$246,24,FALSE),"--")</f>
        <v>1269134.28</v>
      </c>
      <c r="U87" s="8">
        <f>IFERROR(VLOOKUP($H87,FY15_TED_exp!$A$2:$V$246,16,FALSE),"--")</f>
        <v>818559.05</v>
      </c>
      <c r="V87" s="8">
        <f>IFERROR(VLOOKUP($H87,FY15_TED_exp!$A$2:$V$246,9,FALSE),"--")</f>
        <v>410381.11</v>
      </c>
      <c r="W87" s="8">
        <f>IFERROR(VLOOKUP($H87,FY15_TED_exp!$A$2:$V$246,17,FALSE),"--")</f>
        <v>1487202.67</v>
      </c>
      <c r="X87" s="8">
        <f>IFERROR(VLOOKUP($H87,FY15_TED_exp!$A$2:$V$246,19,FALSE),"--")</f>
        <v>1690778.75</v>
      </c>
      <c r="Y87" s="8">
        <f>IFERROR(VLOOKUP($H87,FY15_TED_exp!$A$2:$V$246,12,FALSE),"--")</f>
        <v>1871953.93</v>
      </c>
      <c r="Z87" s="8">
        <f>IFERROR(VLOOKUP($H87,FY15_TED_exp!$A$2:$V$246,7,FALSE),"--")</f>
        <v>1253613.04</v>
      </c>
      <c r="AA87" s="8">
        <f>IFERROR(VLOOKUP($H87,FY15_TED_exp!$A$2:$V$246,18,FALSE),"--")</f>
        <v>1530070.95</v>
      </c>
      <c r="AB87" s="8">
        <f>IFERROR(VLOOKUP($H87,FY15_TED_exp!$A$2:$V$246,4,FALSE),"--")</f>
        <v>855800</v>
      </c>
    </row>
    <row r="88" spans="1:28">
      <c r="A88" s="38" t="s">
        <v>227</v>
      </c>
      <c r="B88" s="31">
        <v>3545418</v>
      </c>
      <c r="C88" s="31">
        <v>8653513</v>
      </c>
      <c r="D88" s="31">
        <v>11403780</v>
      </c>
      <c r="E88" s="43">
        <v>37972</v>
      </c>
      <c r="F88" s="45">
        <f t="shared" si="5"/>
        <v>23640683</v>
      </c>
      <c r="H88" s="12" t="s">
        <v>258</v>
      </c>
      <c r="I88" s="12">
        <v>680</v>
      </c>
      <c r="J88" s="8">
        <f t="shared" si="6"/>
        <v>36245570</v>
      </c>
      <c r="K88" s="8">
        <f t="shared" si="7"/>
        <v>4175063</v>
      </c>
      <c r="L88" s="8">
        <f t="shared" si="8"/>
        <v>6566713</v>
      </c>
      <c r="M88" s="8">
        <f t="shared" si="9"/>
        <v>18161479</v>
      </c>
      <c r="N88" s="8">
        <f>IFERROR(VLOOKUP(I88,'FTE Enrollment by Grade Fiscal '!A$6:C$204,3,FALSE),"—")</f>
        <v>3117</v>
      </c>
      <c r="Q88" s="13">
        <f>IFERROR(VLOOKUP($H88,FY15_TED_exp!$A$2:$V$246,2,FALSE),"--")</f>
        <v>38962800</v>
      </c>
      <c r="R88" s="8">
        <f>IFERROR(VLOOKUP($H88,FY15_TED_exp!$A$2:$V$246,11,FALSE),"--")</f>
        <v>17332466.02</v>
      </c>
      <c r="S88" s="8">
        <f>IFERROR(VLOOKUP($H88,FY15_TED_exp!$A$2:$V$246,5,FALSE),"--")</f>
        <v>408260.11</v>
      </c>
      <c r="T88" s="8">
        <f>IFERROR(VLOOKUP($H88,FY15_TED_exp!$A$2:$X$246,24,FALSE),"--")</f>
        <v>1312163.4000000001</v>
      </c>
      <c r="U88" s="8">
        <f>IFERROR(VLOOKUP($H88,FY15_TED_exp!$A$2:$V$246,16,FALSE),"--")</f>
        <v>1513069.36</v>
      </c>
      <c r="V88" s="8">
        <f>IFERROR(VLOOKUP($H88,FY15_TED_exp!$A$2:$V$246,9,FALSE),"--")</f>
        <v>633017.97</v>
      </c>
      <c r="W88" s="8">
        <f>IFERROR(VLOOKUP($H88,FY15_TED_exp!$A$2:$V$246,17,FALSE),"--")</f>
        <v>1192472.8500000001</v>
      </c>
      <c r="X88" s="8">
        <f>IFERROR(VLOOKUP($H88,FY15_TED_exp!$A$2:$V$246,19,FALSE),"--")</f>
        <v>1427870.25</v>
      </c>
      <c r="Y88" s="8">
        <f>IFERROR(VLOOKUP($H88,FY15_TED_exp!$A$2:$V$246,12,FALSE),"--")</f>
        <v>2084636.27</v>
      </c>
      <c r="Z88" s="8">
        <f>IFERROR(VLOOKUP($H88,FY15_TED_exp!$A$2:$V$246,7,FALSE),"--")</f>
        <v>6407943.0800000001</v>
      </c>
      <c r="AA88" s="8">
        <f>IFERROR(VLOOKUP($H88,FY15_TED_exp!$A$2:$V$246,18,FALSE),"--")</f>
        <v>2385850.4500000002</v>
      </c>
      <c r="AB88" s="8">
        <f>IFERROR(VLOOKUP($H88,FY15_TED_exp!$A$2:$V$246,4,FALSE),"--")</f>
        <v>1864102.92</v>
      </c>
    </row>
    <row r="89" spans="1:28">
      <c r="A89" s="38" t="s">
        <v>228</v>
      </c>
      <c r="B89" s="31">
        <v>1134927</v>
      </c>
      <c r="C89" s="31">
        <v>2250007</v>
      </c>
      <c r="D89" s="31">
        <v>5176209</v>
      </c>
      <c r="E89" s="43">
        <v>124776</v>
      </c>
      <c r="F89" s="45">
        <f t="shared" si="5"/>
        <v>8685919</v>
      </c>
      <c r="H89" s="12" t="s">
        <v>259</v>
      </c>
      <c r="I89" s="12">
        <v>681</v>
      </c>
      <c r="J89" s="8">
        <f t="shared" si="6"/>
        <v>31369109</v>
      </c>
      <c r="K89" s="8">
        <f t="shared" si="7"/>
        <v>4532237</v>
      </c>
      <c r="L89" s="8">
        <f t="shared" si="8"/>
        <v>8847551</v>
      </c>
      <c r="M89" s="8">
        <f t="shared" si="9"/>
        <v>15730142</v>
      </c>
      <c r="N89" s="8">
        <f>IFERROR(VLOOKUP(I89,'FTE Enrollment by Grade Fiscal '!A$6:C$204,3,FALSE),"—")</f>
        <v>2818</v>
      </c>
      <c r="Q89" s="13">
        <f>IFERROR(VLOOKUP($H89,FY15_TED_exp!$A$2:$V$246,2,FALSE),"--")</f>
        <v>34027975</v>
      </c>
      <c r="R89" s="8">
        <f>IFERROR(VLOOKUP($H89,FY15_TED_exp!$A$2:$V$246,11,FALSE),"--")</f>
        <v>17407837.370000001</v>
      </c>
      <c r="S89" s="8">
        <f>IFERROR(VLOOKUP($H89,FY15_TED_exp!$A$2:$V$246,5,FALSE),"--")</f>
        <v>615275.76</v>
      </c>
      <c r="T89" s="8">
        <f>IFERROR(VLOOKUP($H89,FY15_TED_exp!$A$2:$X$246,24,FALSE),"--")</f>
        <v>1065519.8</v>
      </c>
      <c r="U89" s="8">
        <f>IFERROR(VLOOKUP($H89,FY15_TED_exp!$A$2:$V$246,16,FALSE),"--")</f>
        <v>794778.34</v>
      </c>
      <c r="V89" s="8">
        <f>IFERROR(VLOOKUP($H89,FY15_TED_exp!$A$2:$V$246,9,FALSE),"--")</f>
        <v>696036.91</v>
      </c>
      <c r="W89" s="8">
        <f>IFERROR(VLOOKUP($H89,FY15_TED_exp!$A$2:$V$246,17,FALSE),"--")</f>
        <v>1644446.95</v>
      </c>
      <c r="X89" s="8">
        <f>IFERROR(VLOOKUP($H89,FY15_TED_exp!$A$2:$V$246,19,FALSE),"--")</f>
        <v>1566984.03</v>
      </c>
      <c r="Y89" s="8">
        <f>IFERROR(VLOOKUP($H89,FY15_TED_exp!$A$2:$V$246,12,FALSE),"--")</f>
        <v>2240510.36</v>
      </c>
      <c r="Z89" s="8">
        <f>IFERROR(VLOOKUP($H89,FY15_TED_exp!$A$2:$V$246,7,FALSE),"--")</f>
        <v>1146032.75</v>
      </c>
      <c r="AA89" s="8">
        <f>IFERROR(VLOOKUP($H89,FY15_TED_exp!$A$2:$V$246,18,FALSE),"--")</f>
        <v>1936203.71</v>
      </c>
      <c r="AB89" s="8">
        <f>IFERROR(VLOOKUP($H89,FY15_TED_exp!$A$2:$V$246,4,FALSE),"--")</f>
        <v>2122804</v>
      </c>
    </row>
    <row r="90" spans="1:28">
      <c r="A90" s="38" t="s">
        <v>229</v>
      </c>
      <c r="B90" s="31">
        <v>6973604</v>
      </c>
      <c r="C90" s="31">
        <v>42071567</v>
      </c>
      <c r="D90" s="31">
        <v>62638971</v>
      </c>
      <c r="E90" s="43">
        <v>675757</v>
      </c>
      <c r="F90" s="45">
        <f t="shared" si="5"/>
        <v>112359899</v>
      </c>
      <c r="H90" s="12" t="s">
        <v>260</v>
      </c>
      <c r="I90" s="12">
        <v>682</v>
      </c>
      <c r="J90" s="8">
        <f t="shared" si="6"/>
        <v>17993575</v>
      </c>
      <c r="K90" s="8">
        <f t="shared" si="7"/>
        <v>2719787</v>
      </c>
      <c r="L90" s="8">
        <f t="shared" si="8"/>
        <v>4472954</v>
      </c>
      <c r="M90" s="8">
        <f t="shared" si="9"/>
        <v>7331768</v>
      </c>
      <c r="N90" s="8">
        <f>IFERROR(VLOOKUP(I90,'FTE Enrollment by Grade Fiscal '!A$6:C$204,3,FALSE),"—")</f>
        <v>1249</v>
      </c>
      <c r="Q90" s="13">
        <f>IFERROR(VLOOKUP($H90,FY15_TED_exp!$A$2:$V$246,2,FALSE),"--")</f>
        <v>15881703</v>
      </c>
      <c r="R90" s="8">
        <f>IFERROR(VLOOKUP($H90,FY15_TED_exp!$A$2:$V$246,11,FALSE),"--")</f>
        <v>8551341.0199999996</v>
      </c>
      <c r="S90" s="8">
        <f>IFERROR(VLOOKUP($H90,FY15_TED_exp!$A$2:$V$246,5,FALSE),"--")</f>
        <v>168399</v>
      </c>
      <c r="T90" s="8">
        <f>IFERROR(VLOOKUP($H90,FY15_TED_exp!$A$2:$X$246,24,FALSE),"--")</f>
        <v>839866.28</v>
      </c>
      <c r="U90" s="8">
        <f>IFERROR(VLOOKUP($H90,FY15_TED_exp!$A$2:$V$246,16,FALSE),"--")</f>
        <v>556635.24</v>
      </c>
      <c r="V90" s="8">
        <f>IFERROR(VLOOKUP($H90,FY15_TED_exp!$A$2:$V$246,9,FALSE),"--")</f>
        <v>374186.56</v>
      </c>
      <c r="W90" s="8">
        <f>IFERROR(VLOOKUP($H90,FY15_TED_exp!$A$2:$V$246,17,FALSE),"--")</f>
        <v>731505.24</v>
      </c>
      <c r="X90" s="8">
        <f>IFERROR(VLOOKUP($H90,FY15_TED_exp!$A$2:$V$246,19,FALSE),"--")</f>
        <v>913115.4</v>
      </c>
      <c r="Y90" s="8">
        <f>IFERROR(VLOOKUP($H90,FY15_TED_exp!$A$2:$V$246,12,FALSE),"--")</f>
        <v>813013.11</v>
      </c>
      <c r="Z90" s="8">
        <f>IFERROR(VLOOKUP($H90,FY15_TED_exp!$A$2:$V$246,7,FALSE),"--")</f>
        <v>495544.83</v>
      </c>
      <c r="AA90" s="8">
        <f>IFERROR(VLOOKUP($H90,FY15_TED_exp!$A$2:$V$246,18,FALSE),"--")</f>
        <v>1012348.89</v>
      </c>
      <c r="AB90" s="8">
        <f>IFERROR(VLOOKUP($H90,FY15_TED_exp!$A$2:$V$246,4,FALSE),"--")</f>
        <v>667205</v>
      </c>
    </row>
    <row r="91" spans="1:28">
      <c r="A91" s="38" t="s">
        <v>230</v>
      </c>
      <c r="B91" s="31">
        <v>3957923</v>
      </c>
      <c r="C91" s="31">
        <v>12793048</v>
      </c>
      <c r="D91" s="31">
        <v>16530371</v>
      </c>
      <c r="E91" s="43">
        <v>0</v>
      </c>
      <c r="F91" s="45">
        <f t="shared" si="5"/>
        <v>33281342</v>
      </c>
      <c r="H91" s="12" t="s">
        <v>261</v>
      </c>
      <c r="I91" s="12">
        <v>683</v>
      </c>
      <c r="J91" s="8">
        <f t="shared" si="6"/>
        <v>11544104</v>
      </c>
      <c r="K91" s="8">
        <f t="shared" si="7"/>
        <v>1956215</v>
      </c>
      <c r="L91" s="8">
        <f t="shared" si="8"/>
        <v>3230937</v>
      </c>
      <c r="M91" s="8">
        <f t="shared" si="9"/>
        <v>6324615</v>
      </c>
      <c r="N91" s="8">
        <f>IFERROR(VLOOKUP(I91,'FTE Enrollment by Grade Fiscal '!A$6:C$204,3,FALSE),"—")</f>
        <v>1159</v>
      </c>
      <c r="Q91" s="13">
        <f>IFERROR(VLOOKUP($H91,FY15_TED_exp!$A$2:$V$246,2,FALSE),"--")</f>
        <v>12262662</v>
      </c>
      <c r="R91" s="8">
        <f>IFERROR(VLOOKUP($H91,FY15_TED_exp!$A$2:$V$246,11,FALSE),"--")</f>
        <v>6862413.7300000004</v>
      </c>
      <c r="S91" s="8">
        <f>IFERROR(VLOOKUP($H91,FY15_TED_exp!$A$2:$V$246,5,FALSE),"--")</f>
        <v>213038.53</v>
      </c>
      <c r="T91" s="8">
        <f>IFERROR(VLOOKUP($H91,FY15_TED_exp!$A$2:$X$246,24,FALSE),"--")</f>
        <v>663422.82999999996</v>
      </c>
      <c r="U91" s="8">
        <f>IFERROR(VLOOKUP($H91,FY15_TED_exp!$A$2:$V$246,16,FALSE),"--")</f>
        <v>203541.55</v>
      </c>
      <c r="V91" s="8">
        <f>IFERROR(VLOOKUP($H91,FY15_TED_exp!$A$2:$V$246,9,FALSE),"--")</f>
        <v>298190.38</v>
      </c>
      <c r="W91" s="8">
        <f>IFERROR(VLOOKUP($H91,FY15_TED_exp!$A$2:$V$246,17,FALSE),"--")</f>
        <v>807295.47</v>
      </c>
      <c r="X91" s="8">
        <f>IFERROR(VLOOKUP($H91,FY15_TED_exp!$A$2:$V$246,19,FALSE),"--")</f>
        <v>903842.46</v>
      </c>
      <c r="Y91" s="8">
        <f>IFERROR(VLOOKUP($H91,FY15_TED_exp!$A$2:$V$246,12,FALSE),"--")</f>
        <v>918517.67</v>
      </c>
      <c r="Z91" s="8">
        <f>IFERROR(VLOOKUP($H91,FY15_TED_exp!$A$2:$V$246,7,FALSE),"--")</f>
        <v>24131.16</v>
      </c>
      <c r="AA91" s="8">
        <f>IFERROR(VLOOKUP($H91,FY15_TED_exp!$A$2:$V$246,18,FALSE),"--")</f>
        <v>1046110.1</v>
      </c>
      <c r="AB91" s="8">
        <f>IFERROR(VLOOKUP($H91,FY15_TED_exp!$A$2:$V$246,4,FALSE),"--")</f>
        <v>0</v>
      </c>
    </row>
    <row r="92" spans="1:28">
      <c r="A92" s="38" t="s">
        <v>231</v>
      </c>
      <c r="B92" s="31">
        <v>6708631</v>
      </c>
      <c r="C92" s="31">
        <v>10593047</v>
      </c>
      <c r="D92" s="31">
        <v>25210533</v>
      </c>
      <c r="E92" s="43">
        <v>3114995</v>
      </c>
      <c r="F92" s="45">
        <f t="shared" si="5"/>
        <v>45627206</v>
      </c>
      <c r="H92" s="12" t="s">
        <v>262</v>
      </c>
      <c r="I92" s="12">
        <v>684</v>
      </c>
      <c r="J92" s="8">
        <f t="shared" si="6"/>
        <v>66800072</v>
      </c>
      <c r="K92" s="8">
        <f t="shared" si="7"/>
        <v>5204674</v>
      </c>
      <c r="L92" s="8">
        <f t="shared" si="8"/>
        <v>17992348</v>
      </c>
      <c r="M92" s="8">
        <f t="shared" si="9"/>
        <v>31974195</v>
      </c>
      <c r="N92" s="8">
        <f>IFERROR(VLOOKUP(I92,'FTE Enrollment by Grade Fiscal '!A$6:C$204,3,FALSE),"—")</f>
        <v>5414</v>
      </c>
      <c r="Q92" s="13">
        <f>IFERROR(VLOOKUP($H92,FY15_TED_exp!$A$2:$V$246,2,FALSE),"--")</f>
        <v>72702268</v>
      </c>
      <c r="R92" s="8">
        <f>IFERROR(VLOOKUP($H92,FY15_TED_exp!$A$2:$V$246,11,FALSE),"--")</f>
        <v>34031583.07</v>
      </c>
      <c r="S92" s="8">
        <f>IFERROR(VLOOKUP($H92,FY15_TED_exp!$A$2:$V$246,5,FALSE),"--")</f>
        <v>845590.54</v>
      </c>
      <c r="T92" s="8">
        <f>IFERROR(VLOOKUP($H92,FY15_TED_exp!$A$2:$X$246,24,FALSE),"--")</f>
        <v>3749110.79</v>
      </c>
      <c r="U92" s="8">
        <f>IFERROR(VLOOKUP($H92,FY15_TED_exp!$A$2:$V$246,16,FALSE),"--")</f>
        <v>1470094.47</v>
      </c>
      <c r="V92" s="8">
        <f>IFERROR(VLOOKUP($H92,FY15_TED_exp!$A$2:$V$246,9,FALSE),"--")</f>
        <v>700628.95</v>
      </c>
      <c r="W92" s="8">
        <f>IFERROR(VLOOKUP($H92,FY15_TED_exp!$A$2:$V$246,17,FALSE),"--")</f>
        <v>3189704.8</v>
      </c>
      <c r="X92" s="8">
        <f>IFERROR(VLOOKUP($H92,FY15_TED_exp!$A$2:$V$246,19,FALSE),"--")</f>
        <v>3242841.4</v>
      </c>
      <c r="Y92" s="8">
        <f>IFERROR(VLOOKUP($H92,FY15_TED_exp!$A$2:$V$246,12,FALSE),"--")</f>
        <v>3714008.33</v>
      </c>
      <c r="Z92" s="8">
        <f>IFERROR(VLOOKUP($H92,FY15_TED_exp!$A$2:$V$246,7,FALSE),"--")</f>
        <v>2909862.71</v>
      </c>
      <c r="AA92" s="8">
        <f>IFERROR(VLOOKUP($H92,FY15_TED_exp!$A$2:$V$246,18,FALSE),"--")</f>
        <v>3189296.68</v>
      </c>
      <c r="AB92" s="8">
        <f>IFERROR(VLOOKUP($H92,FY15_TED_exp!$A$2:$V$246,4,FALSE),"--")</f>
        <v>3702744.45</v>
      </c>
    </row>
    <row r="93" spans="1:28">
      <c r="A93" s="38" t="s">
        <v>232</v>
      </c>
      <c r="B93" s="31">
        <v>2951162</v>
      </c>
      <c r="C93" s="31">
        <v>5515300</v>
      </c>
      <c r="D93" s="31">
        <v>10663132</v>
      </c>
      <c r="E93" s="43">
        <v>1026938</v>
      </c>
      <c r="F93" s="45">
        <f t="shared" si="5"/>
        <v>20156532</v>
      </c>
      <c r="H93" s="12" t="s">
        <v>263</v>
      </c>
      <c r="I93" s="12">
        <v>685</v>
      </c>
      <c r="J93" s="8">
        <f t="shared" si="6"/>
        <v>28390129</v>
      </c>
      <c r="K93" s="8">
        <f t="shared" si="7"/>
        <v>3178368</v>
      </c>
      <c r="L93" s="8">
        <f t="shared" si="8"/>
        <v>11993047</v>
      </c>
      <c r="M93" s="8">
        <f t="shared" si="9"/>
        <v>12913944</v>
      </c>
      <c r="N93" s="8">
        <f>IFERROR(VLOOKUP(I93,'FTE Enrollment by Grade Fiscal '!A$6:C$204,3,FALSE),"—")</f>
        <v>2713</v>
      </c>
      <c r="Q93" s="13">
        <f>IFERROR(VLOOKUP($H93,FY15_TED_exp!$A$2:$V$246,2,FALSE),"--")</f>
        <v>29395613</v>
      </c>
      <c r="R93" s="8">
        <f>IFERROR(VLOOKUP($H93,FY15_TED_exp!$A$2:$V$246,11,FALSE),"--")</f>
        <v>16039978.66</v>
      </c>
      <c r="S93" s="8">
        <f>IFERROR(VLOOKUP($H93,FY15_TED_exp!$A$2:$V$246,5,FALSE),"--")</f>
        <v>516787.96</v>
      </c>
      <c r="T93" s="8">
        <f>IFERROR(VLOOKUP($H93,FY15_TED_exp!$A$2:$X$246,24,FALSE),"--")</f>
        <v>1197944.22</v>
      </c>
      <c r="U93" s="8">
        <f>IFERROR(VLOOKUP($H93,FY15_TED_exp!$A$2:$V$246,16,FALSE),"--")</f>
        <v>1790438.41</v>
      </c>
      <c r="V93" s="8">
        <f>IFERROR(VLOOKUP($H93,FY15_TED_exp!$A$2:$V$246,9,FALSE),"--")</f>
        <v>558898.81999999995</v>
      </c>
      <c r="W93" s="8">
        <f>IFERROR(VLOOKUP($H93,FY15_TED_exp!$A$2:$V$246,17,FALSE),"--")</f>
        <v>1531538.7</v>
      </c>
      <c r="X93" s="8">
        <f>IFERROR(VLOOKUP($H93,FY15_TED_exp!$A$2:$V$246,19,FALSE),"--")</f>
        <v>1226359.18</v>
      </c>
      <c r="Y93" s="8">
        <f>IFERROR(VLOOKUP($H93,FY15_TED_exp!$A$2:$V$246,12,FALSE),"--")</f>
        <v>1816685.57</v>
      </c>
      <c r="Z93" s="8">
        <f>IFERROR(VLOOKUP($H93,FY15_TED_exp!$A$2:$V$246,7,FALSE),"--")</f>
        <v>235789.62</v>
      </c>
      <c r="AA93" s="8">
        <f>IFERROR(VLOOKUP($H93,FY15_TED_exp!$A$2:$V$246,18,FALSE),"--")</f>
        <v>1686293.59</v>
      </c>
      <c r="AB93" s="8">
        <f>IFERROR(VLOOKUP($H93,FY15_TED_exp!$A$2:$V$246,4,FALSE),"--")</f>
        <v>2053718</v>
      </c>
    </row>
    <row r="94" spans="1:28">
      <c r="A94" s="38" t="s">
        <v>233</v>
      </c>
      <c r="B94" s="31">
        <v>3342029</v>
      </c>
      <c r="C94" s="31">
        <v>24491522</v>
      </c>
      <c r="D94" s="31">
        <v>12210465</v>
      </c>
      <c r="E94" s="43">
        <v>3608617</v>
      </c>
      <c r="F94" s="45">
        <f t="shared" si="5"/>
        <v>43652633</v>
      </c>
      <c r="H94" s="12" t="s">
        <v>264</v>
      </c>
      <c r="I94" s="12">
        <v>686</v>
      </c>
      <c r="J94" s="8">
        <f t="shared" si="6"/>
        <v>19670250</v>
      </c>
      <c r="K94" s="8">
        <f t="shared" si="7"/>
        <v>2353600</v>
      </c>
      <c r="L94" s="8">
        <f t="shared" si="8"/>
        <v>4107809</v>
      </c>
      <c r="M94" s="8">
        <f t="shared" si="9"/>
        <v>11496660</v>
      </c>
      <c r="N94" s="8">
        <f>IFERROR(VLOOKUP(I94,'FTE Enrollment by Grade Fiscal '!A$6:C$204,3,FALSE),"—")</f>
        <v>1738</v>
      </c>
      <c r="Q94" s="13">
        <f>IFERROR(VLOOKUP($H94,FY15_TED_exp!$A$2:$V$246,2,FALSE),"--")</f>
        <v>21042356</v>
      </c>
      <c r="R94" s="8">
        <f>IFERROR(VLOOKUP($H94,FY15_TED_exp!$A$2:$V$246,11,FALSE),"--")</f>
        <v>11101079.859999999</v>
      </c>
      <c r="S94" s="8">
        <f>IFERROR(VLOOKUP($H94,FY15_TED_exp!$A$2:$V$246,5,FALSE),"--")</f>
        <v>250905.12</v>
      </c>
      <c r="T94" s="8">
        <f>IFERROR(VLOOKUP($H94,FY15_TED_exp!$A$2:$X$246,24,FALSE),"--")</f>
        <v>883733.78</v>
      </c>
      <c r="U94" s="8">
        <f>IFERROR(VLOOKUP($H94,FY15_TED_exp!$A$2:$V$246,16,FALSE),"--")</f>
        <v>847161.69</v>
      </c>
      <c r="V94" s="8">
        <f>IFERROR(VLOOKUP($H94,FY15_TED_exp!$A$2:$V$246,9,FALSE),"--")</f>
        <v>359429.15</v>
      </c>
      <c r="W94" s="8">
        <f>IFERROR(VLOOKUP($H94,FY15_TED_exp!$A$2:$V$246,17,FALSE),"--")</f>
        <v>1110482.57</v>
      </c>
      <c r="X94" s="8">
        <f>IFERROR(VLOOKUP($H94,FY15_TED_exp!$A$2:$V$246,19,FALSE),"--")</f>
        <v>902265.07</v>
      </c>
      <c r="Y94" s="8">
        <f>IFERROR(VLOOKUP($H94,FY15_TED_exp!$A$2:$V$246,12,FALSE),"--")</f>
        <v>1375766.09</v>
      </c>
      <c r="Z94" s="8">
        <f>IFERROR(VLOOKUP($H94,FY15_TED_exp!$A$2:$V$246,7,FALSE),"--")</f>
        <v>0</v>
      </c>
      <c r="AA94" s="8">
        <f>IFERROR(VLOOKUP($H94,FY15_TED_exp!$A$2:$V$246,18,FALSE),"--")</f>
        <v>1190911.6100000001</v>
      </c>
      <c r="AB94" s="8">
        <f>IFERROR(VLOOKUP($H94,FY15_TED_exp!$A$2:$V$246,4,FALSE),"--")</f>
        <v>795000</v>
      </c>
    </row>
    <row r="95" spans="1:28">
      <c r="A95" s="38" t="s">
        <v>234</v>
      </c>
      <c r="B95" s="31">
        <v>11344118</v>
      </c>
      <c r="C95" s="31">
        <v>124410496</v>
      </c>
      <c r="D95" s="31">
        <v>90389521</v>
      </c>
      <c r="E95" s="43">
        <v>6413261</v>
      </c>
      <c r="F95" s="45">
        <f t="shared" si="5"/>
        <v>232557396</v>
      </c>
      <c r="H95" s="12" t="s">
        <v>265</v>
      </c>
      <c r="I95" s="12">
        <v>687</v>
      </c>
      <c r="J95" s="8">
        <f t="shared" si="6"/>
        <v>68156933</v>
      </c>
      <c r="K95" s="8">
        <f t="shared" si="7"/>
        <v>6389747</v>
      </c>
      <c r="L95" s="8">
        <f t="shared" si="8"/>
        <v>21467045</v>
      </c>
      <c r="M95" s="8">
        <f t="shared" si="9"/>
        <v>35968988</v>
      </c>
      <c r="N95" s="8">
        <f>IFERROR(VLOOKUP(I95,'FTE Enrollment by Grade Fiscal '!A$6:C$204,3,FALSE),"—")</f>
        <v>6550</v>
      </c>
      <c r="Q95" s="13">
        <f>IFERROR(VLOOKUP($H95,FY15_TED_exp!$A$2:$V$246,2,FALSE),"--")</f>
        <v>68607009</v>
      </c>
      <c r="R95" s="8">
        <f>IFERROR(VLOOKUP($H95,FY15_TED_exp!$A$2:$V$246,11,FALSE),"--")</f>
        <v>38009143.189999998</v>
      </c>
      <c r="S95" s="8">
        <f>IFERROR(VLOOKUP($H95,FY15_TED_exp!$A$2:$V$246,5,FALSE),"--")</f>
        <v>736667.77</v>
      </c>
      <c r="T95" s="8">
        <f>IFERROR(VLOOKUP($H95,FY15_TED_exp!$A$2:$X$246,24,FALSE),"--")</f>
        <v>3634563.1900000004</v>
      </c>
      <c r="U95" s="8">
        <f>IFERROR(VLOOKUP($H95,FY15_TED_exp!$A$2:$V$246,16,FALSE),"--")</f>
        <v>3194906.92</v>
      </c>
      <c r="V95" s="8">
        <f>IFERROR(VLOOKUP($H95,FY15_TED_exp!$A$2:$V$246,9,FALSE),"--")</f>
        <v>1237778.1000000001</v>
      </c>
      <c r="W95" s="8">
        <f>IFERROR(VLOOKUP($H95,FY15_TED_exp!$A$2:$V$246,17,FALSE),"--")</f>
        <v>3102026.25</v>
      </c>
      <c r="X95" s="8">
        <f>IFERROR(VLOOKUP($H95,FY15_TED_exp!$A$2:$V$246,19,FALSE),"--")</f>
        <v>3674548.21</v>
      </c>
      <c r="Y95" s="8">
        <f>IFERROR(VLOOKUP($H95,FY15_TED_exp!$A$2:$V$246,12,FALSE),"--")</f>
        <v>3447670</v>
      </c>
      <c r="Z95" s="8">
        <f>IFERROR(VLOOKUP($H95,FY15_TED_exp!$A$2:$V$246,7,FALSE),"--")</f>
        <v>400797.95</v>
      </c>
      <c r="AA95" s="8">
        <f>IFERROR(VLOOKUP($H95,FY15_TED_exp!$A$2:$V$246,18,FALSE),"--")</f>
        <v>3895242.66</v>
      </c>
      <c r="AB95" s="8">
        <f>IFERROR(VLOOKUP($H95,FY15_TED_exp!$A$2:$V$246,4,FALSE),"--")</f>
        <v>2580810.4500000002</v>
      </c>
    </row>
    <row r="96" spans="1:28">
      <c r="A96" s="38" t="s">
        <v>411</v>
      </c>
      <c r="B96" s="31">
        <v>1713261</v>
      </c>
      <c r="C96" s="31">
        <v>1510447</v>
      </c>
      <c r="D96" s="31">
        <v>5130620</v>
      </c>
      <c r="E96" s="43">
        <v>112543</v>
      </c>
      <c r="F96" s="45">
        <f t="shared" si="5"/>
        <v>8466871</v>
      </c>
      <c r="H96" s="12" t="s">
        <v>266</v>
      </c>
      <c r="I96" s="12">
        <v>688</v>
      </c>
      <c r="J96" s="8">
        <f t="shared" si="6"/>
        <v>74964277</v>
      </c>
      <c r="K96" s="8">
        <f t="shared" si="7"/>
        <v>3969193</v>
      </c>
      <c r="L96" s="8">
        <f t="shared" si="8"/>
        <v>23300231</v>
      </c>
      <c r="M96" s="8">
        <f t="shared" si="9"/>
        <v>31103967</v>
      </c>
      <c r="N96" s="8">
        <f>IFERROR(VLOOKUP(I96,'FTE Enrollment by Grade Fiscal '!A$6:C$204,3,FALSE),"—")</f>
        <v>6461</v>
      </c>
      <c r="Q96" s="13">
        <f>IFERROR(VLOOKUP($H96,FY15_TED_exp!$A$2:$V$246,2,FALSE),"--")</f>
        <v>68494827</v>
      </c>
      <c r="R96" s="8">
        <f>IFERROR(VLOOKUP($H96,FY15_TED_exp!$A$2:$V$246,11,FALSE),"--")</f>
        <v>34867064.899999999</v>
      </c>
      <c r="S96" s="8">
        <f>IFERROR(VLOOKUP($H96,FY15_TED_exp!$A$2:$V$246,5,FALSE),"--")</f>
        <v>1171136.82</v>
      </c>
      <c r="T96" s="8">
        <f>IFERROR(VLOOKUP($H96,FY15_TED_exp!$A$2:$X$246,24,FALSE),"--")</f>
        <v>1479221.03</v>
      </c>
      <c r="U96" s="8">
        <f>IFERROR(VLOOKUP($H96,FY15_TED_exp!$A$2:$V$246,16,FALSE),"--")</f>
        <v>2846535.92</v>
      </c>
      <c r="V96" s="8">
        <f>IFERROR(VLOOKUP($H96,FY15_TED_exp!$A$2:$V$246,9,FALSE),"--")</f>
        <v>450443.15</v>
      </c>
      <c r="W96" s="8">
        <f>IFERROR(VLOOKUP($H96,FY15_TED_exp!$A$2:$V$246,17,FALSE),"--")</f>
        <v>3251724.63</v>
      </c>
      <c r="X96" s="8">
        <f>IFERROR(VLOOKUP($H96,FY15_TED_exp!$A$2:$V$246,19,FALSE),"--")</f>
        <v>3744699.56</v>
      </c>
      <c r="Y96" s="8">
        <f>IFERROR(VLOOKUP($H96,FY15_TED_exp!$A$2:$V$246,12,FALSE),"--")</f>
        <v>4425242.9000000004</v>
      </c>
      <c r="Z96" s="8">
        <f>IFERROR(VLOOKUP($H96,FY15_TED_exp!$A$2:$V$246,7,FALSE),"--")</f>
        <v>2990161.03</v>
      </c>
      <c r="AA96" s="8">
        <f>IFERROR(VLOOKUP($H96,FY15_TED_exp!$A$2:$V$246,18,FALSE),"--")</f>
        <v>3216249.64</v>
      </c>
      <c r="AB96" s="8">
        <f>IFERROR(VLOOKUP($H96,FY15_TED_exp!$A$2:$V$246,4,FALSE),"--")</f>
        <v>4278462.82</v>
      </c>
    </row>
    <row r="97" spans="1:28">
      <c r="A97" s="38" t="s">
        <v>235</v>
      </c>
      <c r="B97" s="31">
        <v>9650854</v>
      </c>
      <c r="C97" s="31">
        <v>47650510</v>
      </c>
      <c r="D97" s="31">
        <v>59954565</v>
      </c>
      <c r="E97" s="43">
        <v>20710585</v>
      </c>
      <c r="F97" s="45">
        <f t="shared" si="5"/>
        <v>137966514</v>
      </c>
      <c r="H97" s="12" t="s">
        <v>267</v>
      </c>
      <c r="I97" s="12">
        <v>689</v>
      </c>
      <c r="J97" s="8">
        <f t="shared" si="6"/>
        <v>110696714</v>
      </c>
      <c r="K97" s="8">
        <f t="shared" si="7"/>
        <v>22041949</v>
      </c>
      <c r="L97" s="8">
        <f t="shared" si="8"/>
        <v>30438893</v>
      </c>
      <c r="M97" s="8">
        <f t="shared" si="9"/>
        <v>50138464</v>
      </c>
      <c r="N97" s="8">
        <f>IFERROR(VLOOKUP(I97,'FTE Enrollment by Grade Fiscal '!A$6:C$204,3,FALSE),"—")</f>
        <v>9878</v>
      </c>
      <c r="Q97" s="13">
        <f>IFERROR(VLOOKUP($H97,FY15_TED_exp!$A$2:$V$246,2,FALSE),"--")</f>
        <v>118422318</v>
      </c>
      <c r="R97" s="8">
        <f>IFERROR(VLOOKUP($H97,FY15_TED_exp!$A$2:$V$246,11,FALSE),"--")</f>
        <v>63381040.380000003</v>
      </c>
      <c r="S97" s="8">
        <f>IFERROR(VLOOKUP($H97,FY15_TED_exp!$A$2:$V$246,5,FALSE),"--")</f>
        <v>1912039.64</v>
      </c>
      <c r="T97" s="8">
        <f>IFERROR(VLOOKUP($H97,FY15_TED_exp!$A$2:$X$246,24,FALSE),"--")</f>
        <v>6068589.3399999999</v>
      </c>
      <c r="U97" s="8">
        <f>IFERROR(VLOOKUP($H97,FY15_TED_exp!$A$2:$V$246,16,FALSE),"--")</f>
        <v>5215733.67</v>
      </c>
      <c r="V97" s="8">
        <f>IFERROR(VLOOKUP($H97,FY15_TED_exp!$A$2:$V$246,9,FALSE),"--")</f>
        <v>1239966.73</v>
      </c>
      <c r="W97" s="8">
        <f>IFERROR(VLOOKUP($H97,FY15_TED_exp!$A$2:$V$246,17,FALSE),"--")</f>
        <v>5952572.1900000004</v>
      </c>
      <c r="X97" s="8">
        <f>IFERROR(VLOOKUP($H97,FY15_TED_exp!$A$2:$V$246,19,FALSE),"--")</f>
        <v>5642557.5999999996</v>
      </c>
      <c r="Y97" s="8">
        <f>IFERROR(VLOOKUP($H97,FY15_TED_exp!$A$2:$V$246,12,FALSE),"--")</f>
        <v>7360657.2999999998</v>
      </c>
      <c r="Z97" s="8">
        <f>IFERROR(VLOOKUP($H97,FY15_TED_exp!$A$2:$V$246,7,FALSE),"--")</f>
        <v>6812285.9800000004</v>
      </c>
      <c r="AA97" s="8">
        <f>IFERROR(VLOOKUP($H97,FY15_TED_exp!$A$2:$V$246,18,FALSE),"--")</f>
        <v>5886523.5599999996</v>
      </c>
      <c r="AB97" s="8">
        <f>IFERROR(VLOOKUP($H97,FY15_TED_exp!$A$2:$V$246,4,FALSE),"--")</f>
        <v>0</v>
      </c>
    </row>
    <row r="98" spans="1:28">
      <c r="A98" s="38" t="s">
        <v>236</v>
      </c>
      <c r="B98" s="31">
        <v>16314926</v>
      </c>
      <c r="C98" s="31">
        <v>207358837</v>
      </c>
      <c r="D98" s="31">
        <v>169347319</v>
      </c>
      <c r="E98" s="43">
        <v>146904101</v>
      </c>
      <c r="F98" s="45">
        <f t="shared" si="5"/>
        <v>539925183</v>
      </c>
      <c r="H98" s="12" t="s">
        <v>268</v>
      </c>
      <c r="I98" s="12">
        <v>690</v>
      </c>
      <c r="J98" s="8">
        <f t="shared" si="6"/>
        <v>15462791</v>
      </c>
      <c r="K98" s="8">
        <f t="shared" si="7"/>
        <v>1588132</v>
      </c>
      <c r="L98" s="8">
        <f t="shared" si="8"/>
        <v>7042429</v>
      </c>
      <c r="M98" s="8">
        <f t="shared" si="9"/>
        <v>6331843</v>
      </c>
      <c r="N98" s="8">
        <f>IFERROR(VLOOKUP(I98,'FTE Enrollment by Grade Fiscal '!A$6:C$204,3,FALSE),"—")</f>
        <v>1188</v>
      </c>
      <c r="Q98" s="13">
        <f>IFERROR(VLOOKUP($H98,FY15_TED_exp!$A$2:$V$246,2,FALSE),"--")</f>
        <v>15624119</v>
      </c>
      <c r="R98" s="8">
        <f>IFERROR(VLOOKUP($H98,FY15_TED_exp!$A$2:$V$246,11,FALSE),"--")</f>
        <v>7859705.9100000001</v>
      </c>
      <c r="S98" s="8">
        <f>IFERROR(VLOOKUP($H98,FY15_TED_exp!$A$2:$V$246,5,FALSE),"--")</f>
        <v>251439.76</v>
      </c>
      <c r="T98" s="8">
        <f>IFERROR(VLOOKUP($H98,FY15_TED_exp!$A$2:$X$246,24,FALSE),"--")</f>
        <v>500694.24999999994</v>
      </c>
      <c r="U98" s="8">
        <f>IFERROR(VLOOKUP($H98,FY15_TED_exp!$A$2:$V$246,16,FALSE),"--")</f>
        <v>511091.47</v>
      </c>
      <c r="V98" s="8">
        <f>IFERROR(VLOOKUP($H98,FY15_TED_exp!$A$2:$V$246,9,FALSE),"--")</f>
        <v>217364.04</v>
      </c>
      <c r="W98" s="8">
        <f>IFERROR(VLOOKUP($H98,FY15_TED_exp!$A$2:$V$246,17,FALSE),"--")</f>
        <v>889006.62</v>
      </c>
      <c r="X98" s="8">
        <f>IFERROR(VLOOKUP($H98,FY15_TED_exp!$A$2:$V$246,19,FALSE),"--")</f>
        <v>1036944.99</v>
      </c>
      <c r="Y98" s="8">
        <f>IFERROR(VLOOKUP($H98,FY15_TED_exp!$A$2:$V$246,12,FALSE),"--")</f>
        <v>1429384</v>
      </c>
      <c r="Z98" s="8">
        <f>IFERROR(VLOOKUP($H98,FY15_TED_exp!$A$2:$V$246,7,FALSE),"--")</f>
        <v>0</v>
      </c>
      <c r="AA98" s="8">
        <f>IFERROR(VLOOKUP($H98,FY15_TED_exp!$A$2:$V$246,18,FALSE),"--")</f>
        <v>708840.87</v>
      </c>
      <c r="AB98" s="8">
        <f>IFERROR(VLOOKUP($H98,FY15_TED_exp!$A$2:$V$246,4,FALSE),"--")</f>
        <v>1492824.38</v>
      </c>
    </row>
    <row r="99" spans="1:28">
      <c r="A99" s="38" t="s">
        <v>237</v>
      </c>
      <c r="B99" s="31">
        <v>3414828</v>
      </c>
      <c r="C99" s="31">
        <v>14820241</v>
      </c>
      <c r="D99" s="31">
        <v>20093016</v>
      </c>
      <c r="E99" s="43">
        <v>1057150</v>
      </c>
      <c r="F99" s="45">
        <f t="shared" si="5"/>
        <v>39385235</v>
      </c>
      <c r="H99" s="12" t="s">
        <v>269</v>
      </c>
      <c r="I99" s="12">
        <v>691</v>
      </c>
      <c r="J99" s="8">
        <f t="shared" si="6"/>
        <v>35110406</v>
      </c>
      <c r="K99" s="8">
        <f t="shared" si="7"/>
        <v>4882034</v>
      </c>
      <c r="L99" s="8">
        <f t="shared" si="8"/>
        <v>5621709</v>
      </c>
      <c r="M99" s="8">
        <f t="shared" si="9"/>
        <v>17563274</v>
      </c>
      <c r="N99" s="8">
        <f>IFERROR(VLOOKUP(I99,'FTE Enrollment by Grade Fiscal '!A$6:C$204,3,FALSE),"—")</f>
        <v>3075</v>
      </c>
      <c r="Q99" s="13">
        <f>IFERROR(VLOOKUP($H99,FY15_TED_exp!$A$2:$V$246,2,FALSE),"--")</f>
        <v>28910715</v>
      </c>
      <c r="R99" s="8">
        <f>IFERROR(VLOOKUP($H99,FY15_TED_exp!$A$2:$V$246,11,FALSE),"--")</f>
        <v>16589760.619999999</v>
      </c>
      <c r="S99" s="8">
        <f>IFERROR(VLOOKUP($H99,FY15_TED_exp!$A$2:$V$246,5,FALSE),"--")</f>
        <v>356253.28</v>
      </c>
      <c r="T99" s="8">
        <f>IFERROR(VLOOKUP($H99,FY15_TED_exp!$A$2:$X$246,24,FALSE),"--")</f>
        <v>1455696.5499999998</v>
      </c>
      <c r="U99" s="8">
        <f>IFERROR(VLOOKUP($H99,FY15_TED_exp!$A$2:$V$246,16,FALSE),"--")</f>
        <v>901463.18</v>
      </c>
      <c r="V99" s="8">
        <f>IFERROR(VLOOKUP($H99,FY15_TED_exp!$A$2:$V$246,9,FALSE),"--")</f>
        <v>442470.3</v>
      </c>
      <c r="W99" s="8">
        <f>IFERROR(VLOOKUP($H99,FY15_TED_exp!$A$2:$V$246,17,FALSE),"--")</f>
        <v>1404719.29</v>
      </c>
      <c r="X99" s="8">
        <f>IFERROR(VLOOKUP($H99,FY15_TED_exp!$A$2:$V$246,19,FALSE),"--")</f>
        <v>1930997.69</v>
      </c>
      <c r="Y99" s="8">
        <f>IFERROR(VLOOKUP($H99,FY15_TED_exp!$A$2:$V$246,12,FALSE),"--")</f>
        <v>1969023.4</v>
      </c>
      <c r="Z99" s="8">
        <f>IFERROR(VLOOKUP($H99,FY15_TED_exp!$A$2:$V$246,7,FALSE),"--")</f>
        <v>52849</v>
      </c>
      <c r="AA99" s="8">
        <f>IFERROR(VLOOKUP($H99,FY15_TED_exp!$A$2:$V$246,18,FALSE),"--")</f>
        <v>2048552.25</v>
      </c>
      <c r="AB99" s="8">
        <f>IFERROR(VLOOKUP($H99,FY15_TED_exp!$A$2:$V$246,4,FALSE),"--")</f>
        <v>650888.69999999995</v>
      </c>
    </row>
    <row r="100" spans="1:28">
      <c r="A100" s="38" t="s">
        <v>238</v>
      </c>
      <c r="B100" s="31">
        <v>71660106</v>
      </c>
      <c r="C100" s="31">
        <v>736885997</v>
      </c>
      <c r="D100" s="31">
        <v>372694616</v>
      </c>
      <c r="E100" s="43">
        <v>30997812</v>
      </c>
      <c r="F100" s="45">
        <f t="shared" si="5"/>
        <v>1212238531</v>
      </c>
      <c r="H100" s="12" t="s">
        <v>270</v>
      </c>
      <c r="I100" s="12">
        <v>692</v>
      </c>
      <c r="J100" s="8">
        <f t="shared" si="6"/>
        <v>114957841</v>
      </c>
      <c r="K100" s="8">
        <f t="shared" si="7"/>
        <v>9327940</v>
      </c>
      <c r="L100" s="8">
        <f t="shared" si="8"/>
        <v>42581717</v>
      </c>
      <c r="M100" s="8">
        <f t="shared" si="9"/>
        <v>53703515</v>
      </c>
      <c r="N100" s="8">
        <f>IFERROR(VLOOKUP(I100,'FTE Enrollment by Grade Fiscal '!A$6:C$204,3,FALSE),"—")</f>
        <v>10491</v>
      </c>
      <c r="Q100" s="13">
        <f>IFERROR(VLOOKUP($H100,FY15_TED_exp!$A$2:$V$246,2,FALSE),"--")</f>
        <v>116021841</v>
      </c>
      <c r="R100" s="8">
        <f>IFERROR(VLOOKUP($H100,FY15_TED_exp!$A$2:$V$246,11,FALSE),"--")</f>
        <v>60911335.170000002</v>
      </c>
      <c r="S100" s="8">
        <f>IFERROR(VLOOKUP($H100,FY15_TED_exp!$A$2:$V$246,5,FALSE),"--")</f>
        <v>1412985.08</v>
      </c>
      <c r="T100" s="8">
        <f>IFERROR(VLOOKUP($H100,FY15_TED_exp!$A$2:$X$246,24,FALSE),"--")</f>
        <v>3727849.58</v>
      </c>
      <c r="U100" s="8">
        <f>IFERROR(VLOOKUP($H100,FY15_TED_exp!$A$2:$V$246,16,FALSE),"--")</f>
        <v>3596404.47</v>
      </c>
      <c r="V100" s="8">
        <f>IFERROR(VLOOKUP($H100,FY15_TED_exp!$A$2:$V$246,9,FALSE),"--")</f>
        <v>1082624.31</v>
      </c>
      <c r="W100" s="8">
        <f>IFERROR(VLOOKUP($H100,FY15_TED_exp!$A$2:$V$246,17,FALSE),"--")</f>
        <v>4405946.78</v>
      </c>
      <c r="X100" s="8">
        <f>IFERROR(VLOOKUP($H100,FY15_TED_exp!$A$2:$V$246,19,FALSE),"--")</f>
        <v>5999307.2300000004</v>
      </c>
      <c r="Y100" s="8">
        <f>IFERROR(VLOOKUP($H100,FY15_TED_exp!$A$2:$V$246,12,FALSE),"--")</f>
        <v>7361659.8600000003</v>
      </c>
      <c r="Z100" s="8">
        <f>IFERROR(VLOOKUP($H100,FY15_TED_exp!$A$2:$V$246,7,FALSE),"--")</f>
        <v>1204680.8400000001</v>
      </c>
      <c r="AA100" s="8">
        <f>IFERROR(VLOOKUP($H100,FY15_TED_exp!$A$2:$V$246,18,FALSE),"--")</f>
        <v>5828494.3099999996</v>
      </c>
      <c r="AB100" s="8">
        <f>IFERROR(VLOOKUP($H100,FY15_TED_exp!$A$2:$V$246,4,FALSE),"--")</f>
        <v>7874802.0899999999</v>
      </c>
    </row>
    <row r="101" spans="1:28">
      <c r="A101" s="38" t="s">
        <v>349</v>
      </c>
      <c r="B101" s="31">
        <v>9387844</v>
      </c>
      <c r="C101" s="31">
        <v>31998997</v>
      </c>
      <c r="D101" s="31">
        <v>37936920</v>
      </c>
      <c r="E101" s="43">
        <v>7504390</v>
      </c>
      <c r="F101" s="45">
        <f t="shared" si="5"/>
        <v>86828151</v>
      </c>
      <c r="H101" s="12" t="s">
        <v>271</v>
      </c>
      <c r="I101" s="12">
        <v>693</v>
      </c>
      <c r="J101" s="8">
        <f t="shared" si="6"/>
        <v>43194791</v>
      </c>
      <c r="K101" s="8">
        <f t="shared" si="7"/>
        <v>3534998</v>
      </c>
      <c r="L101" s="8">
        <f t="shared" si="8"/>
        <v>19375473</v>
      </c>
      <c r="M101" s="8">
        <f t="shared" si="9"/>
        <v>16958066</v>
      </c>
      <c r="N101" s="8">
        <f>IFERROR(VLOOKUP(I101,'FTE Enrollment by Grade Fiscal '!A$6:C$204,3,FALSE),"—")</f>
        <v>3714</v>
      </c>
      <c r="Q101" s="13">
        <f>IFERROR(VLOOKUP($H101,FY15_TED_exp!$A$2:$V$246,2,FALSE),"--")</f>
        <v>42829534</v>
      </c>
      <c r="R101" s="8">
        <f>IFERROR(VLOOKUP($H101,FY15_TED_exp!$A$2:$V$246,11,FALSE),"--")</f>
        <v>23877383.609999999</v>
      </c>
      <c r="S101" s="8">
        <f>IFERROR(VLOOKUP($H101,FY15_TED_exp!$A$2:$V$246,5,FALSE),"--")</f>
        <v>502896.2</v>
      </c>
      <c r="T101" s="8">
        <f>IFERROR(VLOOKUP($H101,FY15_TED_exp!$A$2:$X$246,24,FALSE),"--")</f>
        <v>1047241.97</v>
      </c>
      <c r="U101" s="8">
        <f>IFERROR(VLOOKUP($H101,FY15_TED_exp!$A$2:$V$246,16,FALSE),"--")</f>
        <v>1480629.2</v>
      </c>
      <c r="V101" s="8">
        <f>IFERROR(VLOOKUP($H101,FY15_TED_exp!$A$2:$V$246,9,FALSE),"--")</f>
        <v>330714.21999999997</v>
      </c>
      <c r="W101" s="8">
        <f>IFERROR(VLOOKUP($H101,FY15_TED_exp!$A$2:$V$246,17,FALSE),"--")</f>
        <v>2158040.87</v>
      </c>
      <c r="X101" s="8">
        <f>IFERROR(VLOOKUP($H101,FY15_TED_exp!$A$2:$V$246,19,FALSE),"--")</f>
        <v>2607856.0299999998</v>
      </c>
      <c r="Y101" s="8">
        <f>IFERROR(VLOOKUP($H101,FY15_TED_exp!$A$2:$V$246,12,FALSE),"--")</f>
        <v>3247412.55</v>
      </c>
      <c r="Z101" s="8">
        <f>IFERROR(VLOOKUP($H101,FY15_TED_exp!$A$2:$V$246,7,FALSE),"--")</f>
        <v>321730.81</v>
      </c>
      <c r="AA101" s="8">
        <f>IFERROR(VLOOKUP($H101,FY15_TED_exp!$A$2:$V$246,18,FALSE),"--")</f>
        <v>1935266.3</v>
      </c>
      <c r="AB101" s="8">
        <f>IFERROR(VLOOKUP($H101,FY15_TED_exp!$A$2:$V$246,4,FALSE),"--")</f>
        <v>1190652.25</v>
      </c>
    </row>
    <row r="102" spans="1:28">
      <c r="A102" s="38" t="s">
        <v>608</v>
      </c>
      <c r="B102" s="31">
        <v>0</v>
      </c>
      <c r="C102" s="31">
        <v>0</v>
      </c>
      <c r="D102" s="31">
        <v>0</v>
      </c>
      <c r="E102" s="43">
        <v>0</v>
      </c>
      <c r="F102" s="45">
        <f t="shared" si="5"/>
        <v>0</v>
      </c>
      <c r="H102" s="12" t="s">
        <v>272</v>
      </c>
      <c r="I102" s="12">
        <v>694</v>
      </c>
      <c r="J102" s="8">
        <f t="shared" si="6"/>
        <v>19045006</v>
      </c>
      <c r="K102" s="8">
        <f t="shared" si="7"/>
        <v>2974200</v>
      </c>
      <c r="L102" s="8">
        <f t="shared" si="8"/>
        <v>7788825</v>
      </c>
      <c r="M102" s="8">
        <f t="shared" si="9"/>
        <v>7221338</v>
      </c>
      <c r="N102" s="8">
        <f>IFERROR(VLOOKUP(I102,'FTE Enrollment by Grade Fiscal '!A$6:C$204,3,FALSE),"—")</f>
        <v>1591</v>
      </c>
      <c r="Q102" s="13">
        <f>IFERROR(VLOOKUP($H102,FY15_TED_exp!$A$2:$V$246,2,FALSE),"--")</f>
        <v>19648697</v>
      </c>
      <c r="R102" s="8">
        <f>IFERROR(VLOOKUP($H102,FY15_TED_exp!$A$2:$V$246,11,FALSE),"--")</f>
        <v>10371770.34</v>
      </c>
      <c r="S102" s="8">
        <f>IFERROR(VLOOKUP($H102,FY15_TED_exp!$A$2:$V$246,5,FALSE),"--")</f>
        <v>291474.82</v>
      </c>
      <c r="T102" s="8">
        <f>IFERROR(VLOOKUP($H102,FY15_TED_exp!$A$2:$X$246,24,FALSE),"--")</f>
        <v>819125.45</v>
      </c>
      <c r="U102" s="8">
        <f>IFERROR(VLOOKUP($H102,FY15_TED_exp!$A$2:$V$246,16,FALSE),"--")</f>
        <v>528530.16</v>
      </c>
      <c r="V102" s="8">
        <f>IFERROR(VLOOKUP($H102,FY15_TED_exp!$A$2:$V$246,9,FALSE),"--")</f>
        <v>372460.43</v>
      </c>
      <c r="W102" s="8">
        <f>IFERROR(VLOOKUP($H102,FY15_TED_exp!$A$2:$V$246,17,FALSE),"--")</f>
        <v>1376026.96</v>
      </c>
      <c r="X102" s="8">
        <f>IFERROR(VLOOKUP($H102,FY15_TED_exp!$A$2:$V$246,19,FALSE),"--")</f>
        <v>1095891.45</v>
      </c>
      <c r="Y102" s="8">
        <f>IFERROR(VLOOKUP($H102,FY15_TED_exp!$A$2:$V$246,12,FALSE),"--")</f>
        <v>2159675.66</v>
      </c>
      <c r="Z102" s="8">
        <f>IFERROR(VLOOKUP($H102,FY15_TED_exp!$A$2:$V$246,7,FALSE),"--")</f>
        <v>19322.5</v>
      </c>
      <c r="AA102" s="8">
        <f>IFERROR(VLOOKUP($H102,FY15_TED_exp!$A$2:$V$246,18,FALSE),"--")</f>
        <v>1201101.79</v>
      </c>
      <c r="AB102" s="8">
        <f>IFERROR(VLOOKUP($H102,FY15_TED_exp!$A$2:$V$246,4,FALSE),"--")</f>
        <v>0</v>
      </c>
    </row>
    <row r="103" spans="1:28">
      <c r="A103" s="38" t="s">
        <v>608</v>
      </c>
      <c r="B103" s="31">
        <v>0</v>
      </c>
      <c r="C103" s="31">
        <v>0</v>
      </c>
      <c r="D103" s="31">
        <v>0</v>
      </c>
      <c r="E103" s="43">
        <v>0</v>
      </c>
      <c r="F103" s="45">
        <f t="shared" si="5"/>
        <v>0</v>
      </c>
      <c r="H103" s="12" t="s">
        <v>273</v>
      </c>
      <c r="I103" s="12">
        <v>695</v>
      </c>
      <c r="J103" s="8">
        <f t="shared" si="6"/>
        <v>55634215</v>
      </c>
      <c r="K103" s="8">
        <f t="shared" si="7"/>
        <v>4740362</v>
      </c>
      <c r="L103" s="8">
        <f t="shared" si="8"/>
        <v>15148406</v>
      </c>
      <c r="M103" s="8">
        <f t="shared" si="9"/>
        <v>33671783</v>
      </c>
      <c r="N103" s="8">
        <f>IFERROR(VLOOKUP(I103,'FTE Enrollment by Grade Fiscal '!A$6:C$204,3,FALSE),"—")</f>
        <v>4815</v>
      </c>
      <c r="Q103" s="13">
        <f>IFERROR(VLOOKUP($H103,FY15_TED_exp!$A$2:$V$246,2,FALSE),"--")</f>
        <v>63615774</v>
      </c>
      <c r="R103" s="8">
        <f>IFERROR(VLOOKUP($H103,FY15_TED_exp!$A$2:$V$246,11,FALSE),"--")</f>
        <v>34636277.719999999</v>
      </c>
      <c r="S103" s="8">
        <f>IFERROR(VLOOKUP($H103,FY15_TED_exp!$A$2:$V$246,5,FALSE),"--")</f>
        <v>917735.81</v>
      </c>
      <c r="T103" s="8">
        <f>IFERROR(VLOOKUP($H103,FY15_TED_exp!$A$2:$X$246,24,FALSE),"--")</f>
        <v>1742024.8099999998</v>
      </c>
      <c r="U103" s="8">
        <f>IFERROR(VLOOKUP($H103,FY15_TED_exp!$A$2:$V$246,16,FALSE),"--")</f>
        <v>2446828.13</v>
      </c>
      <c r="V103" s="8">
        <f>IFERROR(VLOOKUP($H103,FY15_TED_exp!$A$2:$V$246,9,FALSE),"--")</f>
        <v>878815.47</v>
      </c>
      <c r="W103" s="8">
        <f>IFERROR(VLOOKUP($H103,FY15_TED_exp!$A$2:$V$246,17,FALSE),"--")</f>
        <v>3099622.19</v>
      </c>
      <c r="X103" s="8">
        <f>IFERROR(VLOOKUP($H103,FY15_TED_exp!$A$2:$V$246,19,FALSE),"--")</f>
        <v>2832428.24</v>
      </c>
      <c r="Y103" s="8">
        <f>IFERROR(VLOOKUP($H103,FY15_TED_exp!$A$2:$V$246,12,FALSE),"--")</f>
        <v>3500379.75</v>
      </c>
      <c r="Z103" s="8">
        <f>IFERROR(VLOOKUP($H103,FY15_TED_exp!$A$2:$V$246,7,FALSE),"--")</f>
        <v>5095405.45</v>
      </c>
      <c r="AA103" s="8">
        <f>IFERROR(VLOOKUP($H103,FY15_TED_exp!$A$2:$V$246,18,FALSE),"--")</f>
        <v>3231487.48</v>
      </c>
      <c r="AB103" s="8">
        <f>IFERROR(VLOOKUP($H103,FY15_TED_exp!$A$2:$V$246,4,FALSE),"--")</f>
        <v>2217609.35</v>
      </c>
    </row>
    <row r="104" spans="1:28">
      <c r="A104" s="38" t="s">
        <v>609</v>
      </c>
      <c r="B104" s="31">
        <v>0</v>
      </c>
      <c r="C104" s="31">
        <v>0</v>
      </c>
      <c r="D104" s="31">
        <v>0</v>
      </c>
      <c r="E104" s="43">
        <v>0</v>
      </c>
      <c r="F104" s="45">
        <f t="shared" si="5"/>
        <v>0</v>
      </c>
      <c r="H104" s="12" t="s">
        <v>274</v>
      </c>
      <c r="I104" s="12">
        <v>696</v>
      </c>
      <c r="J104" s="8">
        <f t="shared" si="6"/>
        <v>15399758</v>
      </c>
      <c r="K104" s="8">
        <f t="shared" si="7"/>
        <v>2355581</v>
      </c>
      <c r="L104" s="8">
        <f t="shared" si="8"/>
        <v>4729331</v>
      </c>
      <c r="M104" s="8">
        <f t="shared" si="9"/>
        <v>7082214</v>
      </c>
      <c r="N104" s="8">
        <f>IFERROR(VLOOKUP(I104,'FTE Enrollment by Grade Fiscal '!A$6:C$204,3,FALSE),"—")</f>
        <v>1448</v>
      </c>
      <c r="Q104" s="13">
        <f>IFERROR(VLOOKUP($H104,FY15_TED_exp!$A$2:$V$246,2,FALSE),"--")</f>
        <v>17051816</v>
      </c>
      <c r="R104" s="8">
        <f>IFERROR(VLOOKUP($H104,FY15_TED_exp!$A$2:$V$246,11,FALSE),"--")</f>
        <v>7269748.3499999996</v>
      </c>
      <c r="S104" s="8">
        <f>IFERROR(VLOOKUP($H104,FY15_TED_exp!$A$2:$V$246,5,FALSE),"--")</f>
        <v>239328.08</v>
      </c>
      <c r="T104" s="8">
        <f>IFERROR(VLOOKUP($H104,FY15_TED_exp!$A$2:$X$246,24,FALSE),"--")</f>
        <v>593675.37999999989</v>
      </c>
      <c r="U104" s="8">
        <f>IFERROR(VLOOKUP($H104,FY15_TED_exp!$A$2:$V$246,16,FALSE),"--")</f>
        <v>381824.53</v>
      </c>
      <c r="V104" s="8">
        <f>IFERROR(VLOOKUP($H104,FY15_TED_exp!$A$2:$V$246,9,FALSE),"--")</f>
        <v>430312.49</v>
      </c>
      <c r="W104" s="8">
        <f>IFERROR(VLOOKUP($H104,FY15_TED_exp!$A$2:$V$246,17,FALSE),"--")</f>
        <v>969852.42</v>
      </c>
      <c r="X104" s="8">
        <f>IFERROR(VLOOKUP($H104,FY15_TED_exp!$A$2:$V$246,19,FALSE),"--")</f>
        <v>913548.2</v>
      </c>
      <c r="Y104" s="8">
        <f>IFERROR(VLOOKUP($H104,FY15_TED_exp!$A$2:$V$246,12,FALSE),"--")</f>
        <v>1536456.43</v>
      </c>
      <c r="Z104" s="8">
        <f>IFERROR(VLOOKUP($H104,FY15_TED_exp!$A$2:$V$246,7,FALSE),"--")</f>
        <v>1151454.8400000001</v>
      </c>
      <c r="AA104" s="8">
        <f>IFERROR(VLOOKUP($H104,FY15_TED_exp!$A$2:$V$246,18,FALSE),"--")</f>
        <v>1009259.42</v>
      </c>
      <c r="AB104" s="8">
        <f>IFERROR(VLOOKUP($H104,FY15_TED_exp!$A$2:$V$246,4,FALSE),"--")</f>
        <v>812551.2</v>
      </c>
    </row>
    <row r="105" spans="1:28">
      <c r="A105" s="38" t="s">
        <v>610</v>
      </c>
      <c r="B105" s="31">
        <v>0</v>
      </c>
      <c r="C105" s="31">
        <v>0</v>
      </c>
      <c r="D105" s="31">
        <v>0</v>
      </c>
      <c r="E105" s="43">
        <v>0</v>
      </c>
      <c r="F105" s="45">
        <f t="shared" si="5"/>
        <v>0</v>
      </c>
      <c r="H105" s="12" t="s">
        <v>275</v>
      </c>
      <c r="I105" s="12">
        <v>697</v>
      </c>
      <c r="J105" s="8">
        <f t="shared" si="6"/>
        <v>45684679</v>
      </c>
      <c r="K105" s="8">
        <f t="shared" si="7"/>
        <v>4958687</v>
      </c>
      <c r="L105" s="8">
        <f t="shared" si="8"/>
        <v>15291455</v>
      </c>
      <c r="M105" s="8">
        <f t="shared" si="9"/>
        <v>22995643</v>
      </c>
      <c r="N105" s="8">
        <f>IFERROR(VLOOKUP(I105,'FTE Enrollment by Grade Fiscal '!A$6:C$204,3,FALSE),"—")</f>
        <v>4251</v>
      </c>
      <c r="Q105" s="13">
        <f>IFERROR(VLOOKUP($H105,FY15_TED_exp!$A$2:$V$246,2,FALSE),"--")</f>
        <v>50169493</v>
      </c>
      <c r="R105" s="8">
        <f>IFERROR(VLOOKUP($H105,FY15_TED_exp!$A$2:$V$246,11,FALSE),"--")</f>
        <v>26506014.66</v>
      </c>
      <c r="S105" s="8">
        <f>IFERROR(VLOOKUP($H105,FY15_TED_exp!$A$2:$V$246,5,FALSE),"--")</f>
        <v>695371.89</v>
      </c>
      <c r="T105" s="8">
        <f>IFERROR(VLOOKUP($H105,FY15_TED_exp!$A$2:$X$246,24,FALSE),"--")</f>
        <v>1412354.7599999998</v>
      </c>
      <c r="U105" s="8">
        <f>IFERROR(VLOOKUP($H105,FY15_TED_exp!$A$2:$V$246,16,FALSE),"--")</f>
        <v>1227844.01</v>
      </c>
      <c r="V105" s="8">
        <f>IFERROR(VLOOKUP($H105,FY15_TED_exp!$A$2:$V$246,9,FALSE),"--")</f>
        <v>587940.19999999995</v>
      </c>
      <c r="W105" s="8">
        <f>IFERROR(VLOOKUP($H105,FY15_TED_exp!$A$2:$V$246,17,FALSE),"--")</f>
        <v>2353039.87</v>
      </c>
      <c r="X105" s="8">
        <f>IFERROR(VLOOKUP($H105,FY15_TED_exp!$A$2:$V$246,19,FALSE),"--")</f>
        <v>2261466.5</v>
      </c>
      <c r="Y105" s="8">
        <f>IFERROR(VLOOKUP($H105,FY15_TED_exp!$A$2:$V$246,12,FALSE),"--")</f>
        <v>3035838</v>
      </c>
      <c r="Z105" s="8">
        <f>IFERROR(VLOOKUP($H105,FY15_TED_exp!$A$2:$V$246,7,FALSE),"--")</f>
        <v>4214878.21</v>
      </c>
      <c r="AA105" s="8">
        <f>IFERROR(VLOOKUP($H105,FY15_TED_exp!$A$2:$V$246,18,FALSE),"--")</f>
        <v>2355418.31</v>
      </c>
      <c r="AB105" s="8">
        <f>IFERROR(VLOOKUP($H105,FY15_TED_exp!$A$2:$V$246,4,FALSE),"--")</f>
        <v>2416297.84</v>
      </c>
    </row>
    <row r="106" spans="1:28">
      <c r="A106" s="38" t="s">
        <v>611</v>
      </c>
      <c r="B106" s="31">
        <v>0</v>
      </c>
      <c r="C106" s="31">
        <v>0</v>
      </c>
      <c r="D106" s="31">
        <v>0</v>
      </c>
      <c r="E106" s="43">
        <v>0</v>
      </c>
      <c r="F106" s="45">
        <f t="shared" si="5"/>
        <v>0</v>
      </c>
      <c r="H106" s="12" t="s">
        <v>276</v>
      </c>
      <c r="I106" s="12">
        <v>698</v>
      </c>
      <c r="J106" s="8">
        <f t="shared" si="6"/>
        <v>18919458</v>
      </c>
      <c r="K106" s="8">
        <f t="shared" si="7"/>
        <v>2109755</v>
      </c>
      <c r="L106" s="8">
        <f t="shared" si="8"/>
        <v>9069969</v>
      </c>
      <c r="M106" s="8">
        <f t="shared" si="9"/>
        <v>7546437</v>
      </c>
      <c r="N106" s="8">
        <f>IFERROR(VLOOKUP(I106,'FTE Enrollment by Grade Fiscal '!A$6:C$204,3,FALSE),"—")</f>
        <v>1564</v>
      </c>
      <c r="Q106" s="13">
        <f>IFERROR(VLOOKUP($H106,FY15_TED_exp!$A$2:$V$246,2,FALSE),"--")</f>
        <v>20218016</v>
      </c>
      <c r="R106" s="8">
        <f>IFERROR(VLOOKUP($H106,FY15_TED_exp!$A$2:$V$246,11,FALSE),"--")</f>
        <v>9774803.0600000005</v>
      </c>
      <c r="S106" s="8">
        <f>IFERROR(VLOOKUP($H106,FY15_TED_exp!$A$2:$V$246,5,FALSE),"--")</f>
        <v>269078.21000000002</v>
      </c>
      <c r="T106" s="8">
        <f>IFERROR(VLOOKUP($H106,FY15_TED_exp!$A$2:$X$246,24,FALSE),"--")</f>
        <v>552438.25</v>
      </c>
      <c r="U106" s="8">
        <f>IFERROR(VLOOKUP($H106,FY15_TED_exp!$A$2:$V$246,16,FALSE),"--")</f>
        <v>689430.6</v>
      </c>
      <c r="V106" s="8">
        <f>IFERROR(VLOOKUP($H106,FY15_TED_exp!$A$2:$V$246,9,FALSE),"--")</f>
        <v>524058.86</v>
      </c>
      <c r="W106" s="8">
        <f>IFERROR(VLOOKUP($H106,FY15_TED_exp!$A$2:$V$246,17,FALSE),"--")</f>
        <v>833559.15</v>
      </c>
      <c r="X106" s="8">
        <f>IFERROR(VLOOKUP($H106,FY15_TED_exp!$A$2:$V$246,19,FALSE),"--")</f>
        <v>917056.83</v>
      </c>
      <c r="Y106" s="8">
        <f>IFERROR(VLOOKUP($H106,FY15_TED_exp!$A$2:$V$246,12,FALSE),"--")</f>
        <v>2029145.04</v>
      </c>
      <c r="Z106" s="8">
        <f>IFERROR(VLOOKUP($H106,FY15_TED_exp!$A$2:$V$246,7,FALSE),"--")</f>
        <v>2359411.11</v>
      </c>
      <c r="AA106" s="8">
        <f>IFERROR(VLOOKUP($H106,FY15_TED_exp!$A$2:$V$246,18,FALSE),"--")</f>
        <v>1041778.07</v>
      </c>
      <c r="AB106" s="8">
        <f>IFERROR(VLOOKUP($H106,FY15_TED_exp!$A$2:$V$246,4,FALSE),"--")</f>
        <v>700074.13</v>
      </c>
    </row>
    <row r="107" spans="1:28">
      <c r="A107" s="38" t="s">
        <v>612</v>
      </c>
      <c r="B107" s="31">
        <v>0</v>
      </c>
      <c r="C107" s="31">
        <v>0</v>
      </c>
      <c r="D107" s="31">
        <v>0</v>
      </c>
      <c r="E107" s="43">
        <v>0</v>
      </c>
      <c r="F107" s="45">
        <f t="shared" si="5"/>
        <v>0</v>
      </c>
      <c r="H107" s="12" t="s">
        <v>277</v>
      </c>
      <c r="I107" s="12">
        <v>699</v>
      </c>
      <c r="J107" s="8">
        <f t="shared" si="6"/>
        <v>33466458</v>
      </c>
      <c r="K107" s="8">
        <f t="shared" si="7"/>
        <v>4845382</v>
      </c>
      <c r="L107" s="8">
        <f t="shared" si="8"/>
        <v>12312471</v>
      </c>
      <c r="M107" s="8">
        <f t="shared" si="9"/>
        <v>16290905</v>
      </c>
      <c r="N107" s="8">
        <f>IFERROR(VLOOKUP(I107,'FTE Enrollment by Grade Fiscal '!A$6:C$204,3,FALSE),"—")</f>
        <v>2981</v>
      </c>
      <c r="Q107" s="13">
        <f>IFERROR(VLOOKUP($H107,FY15_TED_exp!$A$2:$V$246,2,FALSE),"--")</f>
        <v>36090929</v>
      </c>
      <c r="R107" s="8">
        <f>IFERROR(VLOOKUP($H107,FY15_TED_exp!$A$2:$V$246,11,FALSE),"--")</f>
        <v>20880544.100000001</v>
      </c>
      <c r="S107" s="8">
        <f>IFERROR(VLOOKUP($H107,FY15_TED_exp!$A$2:$V$246,5,FALSE),"--")</f>
        <v>310816.26</v>
      </c>
      <c r="T107" s="8">
        <f>IFERROR(VLOOKUP($H107,FY15_TED_exp!$A$2:$X$246,24,FALSE),"--")</f>
        <v>1152066.74</v>
      </c>
      <c r="U107" s="8">
        <f>IFERROR(VLOOKUP($H107,FY15_TED_exp!$A$2:$V$246,16,FALSE),"--")</f>
        <v>1166810.8400000001</v>
      </c>
      <c r="V107" s="8">
        <f>IFERROR(VLOOKUP($H107,FY15_TED_exp!$A$2:$V$246,9,FALSE),"--")</f>
        <v>845339.16</v>
      </c>
      <c r="W107" s="8">
        <f>IFERROR(VLOOKUP($H107,FY15_TED_exp!$A$2:$V$246,17,FALSE),"--")</f>
        <v>1969369.4</v>
      </c>
      <c r="X107" s="8">
        <f>IFERROR(VLOOKUP($H107,FY15_TED_exp!$A$2:$V$246,19,FALSE),"--")</f>
        <v>2749244.17</v>
      </c>
      <c r="Y107" s="8">
        <f>IFERROR(VLOOKUP($H107,FY15_TED_exp!$A$2:$V$246,12,FALSE),"--")</f>
        <v>2299199.84</v>
      </c>
      <c r="Z107" s="8">
        <f>IFERROR(VLOOKUP($H107,FY15_TED_exp!$A$2:$V$246,7,FALSE),"--")</f>
        <v>0</v>
      </c>
      <c r="AA107" s="8">
        <f>IFERROR(VLOOKUP($H107,FY15_TED_exp!$A$2:$V$246,18,FALSE),"--")</f>
        <v>1938159.75</v>
      </c>
      <c r="AB107" s="8">
        <f>IFERROR(VLOOKUP($H107,FY15_TED_exp!$A$2:$V$246,4,FALSE),"--")</f>
        <v>2094607.1</v>
      </c>
    </row>
    <row r="108" spans="1:28">
      <c r="A108" s="38" t="s">
        <v>239</v>
      </c>
      <c r="B108" s="31">
        <v>4983878</v>
      </c>
      <c r="C108" s="31">
        <v>22823490</v>
      </c>
      <c r="D108" s="31">
        <v>19287382</v>
      </c>
      <c r="E108" s="43">
        <v>8248430</v>
      </c>
      <c r="F108" s="45">
        <f t="shared" si="5"/>
        <v>55343180</v>
      </c>
      <c r="H108" s="12" t="s">
        <v>278</v>
      </c>
      <c r="I108" s="12">
        <v>700</v>
      </c>
      <c r="J108" s="8">
        <f t="shared" si="6"/>
        <v>12000670</v>
      </c>
      <c r="K108" s="8">
        <f t="shared" si="7"/>
        <v>1608485</v>
      </c>
      <c r="L108" s="8">
        <f t="shared" si="8"/>
        <v>4586410</v>
      </c>
      <c r="M108" s="8">
        <f t="shared" si="9"/>
        <v>5784223</v>
      </c>
      <c r="N108" s="8">
        <f>IFERROR(VLOOKUP(I108,'FTE Enrollment by Grade Fiscal '!A$6:C$204,3,FALSE),"—")</f>
        <v>1023</v>
      </c>
      <c r="Q108" s="13">
        <f>IFERROR(VLOOKUP($H108,FY15_TED_exp!$A$2:$V$246,2,FALSE),"--")</f>
        <v>11880527</v>
      </c>
      <c r="R108" s="8">
        <f>IFERROR(VLOOKUP($H108,FY15_TED_exp!$A$2:$V$246,11,FALSE),"--")</f>
        <v>6003673.7999999998</v>
      </c>
      <c r="S108" s="8">
        <f>IFERROR(VLOOKUP($H108,FY15_TED_exp!$A$2:$V$246,5,FALSE),"--")</f>
        <v>95963.79</v>
      </c>
      <c r="T108" s="8">
        <f>IFERROR(VLOOKUP($H108,FY15_TED_exp!$A$2:$X$246,24,FALSE),"--")</f>
        <v>421396.51</v>
      </c>
      <c r="U108" s="8">
        <f>IFERROR(VLOOKUP($H108,FY15_TED_exp!$A$2:$V$246,16,FALSE),"--")</f>
        <v>383348.59</v>
      </c>
      <c r="V108" s="8">
        <f>IFERROR(VLOOKUP($H108,FY15_TED_exp!$A$2:$V$246,9,FALSE),"--")</f>
        <v>737483.59</v>
      </c>
      <c r="W108" s="8">
        <f>IFERROR(VLOOKUP($H108,FY15_TED_exp!$A$2:$V$246,17,FALSE),"--")</f>
        <v>650675.52</v>
      </c>
      <c r="X108" s="8">
        <f>IFERROR(VLOOKUP($H108,FY15_TED_exp!$A$2:$V$246,19,FALSE),"--")</f>
        <v>777418.45</v>
      </c>
      <c r="Y108" s="8">
        <f>IFERROR(VLOOKUP($H108,FY15_TED_exp!$A$2:$V$246,12,FALSE),"--")</f>
        <v>997846.61</v>
      </c>
      <c r="Z108" s="8">
        <f>IFERROR(VLOOKUP($H108,FY15_TED_exp!$A$2:$V$246,7,FALSE),"--")</f>
        <v>0</v>
      </c>
      <c r="AA108" s="8">
        <f>IFERROR(VLOOKUP($H108,FY15_TED_exp!$A$2:$V$246,18,FALSE),"--")</f>
        <v>754335.62</v>
      </c>
      <c r="AB108" s="8">
        <f>IFERROR(VLOOKUP($H108,FY15_TED_exp!$A$2:$V$246,4,FALSE),"--")</f>
        <v>703244.5</v>
      </c>
    </row>
    <row r="109" spans="1:28">
      <c r="A109" s="38" t="s">
        <v>240</v>
      </c>
      <c r="B109" s="31">
        <v>582380</v>
      </c>
      <c r="C109" s="31">
        <v>1997401</v>
      </c>
      <c r="D109" s="31">
        <v>3805558</v>
      </c>
      <c r="E109" s="43">
        <v>60858</v>
      </c>
      <c r="F109" s="45">
        <f t="shared" si="5"/>
        <v>6446197</v>
      </c>
      <c r="H109" s="12" t="s">
        <v>279</v>
      </c>
      <c r="I109" s="12">
        <v>701</v>
      </c>
      <c r="J109" s="8">
        <f t="shared" si="6"/>
        <v>28564107</v>
      </c>
      <c r="K109" s="8">
        <f t="shared" si="7"/>
        <v>3693465</v>
      </c>
      <c r="L109" s="8">
        <f t="shared" si="8"/>
        <v>12623432</v>
      </c>
      <c r="M109" s="8">
        <f t="shared" si="9"/>
        <v>10615338</v>
      </c>
      <c r="N109" s="8">
        <f>IFERROR(VLOOKUP(I109,'FTE Enrollment by Grade Fiscal '!A$6:C$204,3,FALSE),"—")</f>
        <v>2409</v>
      </c>
      <c r="Q109" s="13">
        <f>IFERROR(VLOOKUP($H109,FY15_TED_exp!$A$2:$V$246,2,FALSE),"--")</f>
        <v>33685140</v>
      </c>
      <c r="R109" s="8">
        <f>IFERROR(VLOOKUP($H109,FY15_TED_exp!$A$2:$V$246,11,FALSE),"--")</f>
        <v>18209878.719999999</v>
      </c>
      <c r="S109" s="8">
        <f>IFERROR(VLOOKUP($H109,FY15_TED_exp!$A$2:$V$246,5,FALSE),"--")</f>
        <v>375733.18</v>
      </c>
      <c r="T109" s="8">
        <f>IFERROR(VLOOKUP($H109,FY15_TED_exp!$A$2:$X$246,24,FALSE),"--")</f>
        <v>999619.59</v>
      </c>
      <c r="U109" s="8">
        <f>IFERROR(VLOOKUP($H109,FY15_TED_exp!$A$2:$V$246,16,FALSE),"--")</f>
        <v>937599.51</v>
      </c>
      <c r="V109" s="8">
        <f>IFERROR(VLOOKUP($H109,FY15_TED_exp!$A$2:$V$246,9,FALSE),"--")</f>
        <v>359617.17</v>
      </c>
      <c r="W109" s="8">
        <f>IFERROR(VLOOKUP($H109,FY15_TED_exp!$A$2:$V$246,17,FALSE),"--")</f>
        <v>1363213.69</v>
      </c>
      <c r="X109" s="8">
        <f>IFERROR(VLOOKUP($H109,FY15_TED_exp!$A$2:$V$246,19,FALSE),"--")</f>
        <v>1102962.83</v>
      </c>
      <c r="Y109" s="8">
        <f>IFERROR(VLOOKUP($H109,FY15_TED_exp!$A$2:$V$246,12,FALSE),"--")</f>
        <v>1805750.72</v>
      </c>
      <c r="Z109" s="8">
        <f>IFERROR(VLOOKUP($H109,FY15_TED_exp!$A$2:$V$246,7,FALSE),"--")</f>
        <v>60171.7</v>
      </c>
      <c r="AA109" s="8">
        <f>IFERROR(VLOOKUP($H109,FY15_TED_exp!$A$2:$V$246,18,FALSE),"--")</f>
        <v>1560566.26</v>
      </c>
      <c r="AB109" s="8">
        <f>IFERROR(VLOOKUP($H109,FY15_TED_exp!$A$2:$V$246,4,FALSE),"--")</f>
        <v>4976863.3600000003</v>
      </c>
    </row>
    <row r="110" spans="1:28">
      <c r="A110" s="38" t="s">
        <v>241</v>
      </c>
      <c r="B110" s="31">
        <v>14601782</v>
      </c>
      <c r="C110" s="31">
        <v>91966448</v>
      </c>
      <c r="D110" s="31">
        <v>50029955</v>
      </c>
      <c r="E110" s="43">
        <v>4956782</v>
      </c>
      <c r="F110" s="45">
        <f t="shared" si="5"/>
        <v>161554967</v>
      </c>
      <c r="H110" s="12" t="s">
        <v>280</v>
      </c>
      <c r="I110" s="12">
        <v>702</v>
      </c>
      <c r="J110" s="8">
        <f t="shared" si="6"/>
        <v>59063834</v>
      </c>
      <c r="K110" s="8">
        <f t="shared" si="7"/>
        <v>3371020</v>
      </c>
      <c r="L110" s="8">
        <f t="shared" si="8"/>
        <v>27973309</v>
      </c>
      <c r="M110" s="8">
        <f t="shared" si="9"/>
        <v>15488954</v>
      </c>
      <c r="N110" s="8">
        <f>IFERROR(VLOOKUP(I110,'FTE Enrollment by Grade Fiscal '!A$6:C$204,3,FALSE),"—")</f>
        <v>3987</v>
      </c>
      <c r="Q110" s="13">
        <f>IFERROR(VLOOKUP($H110,FY15_TED_exp!$A$2:$V$246,2,FALSE),"--")</f>
        <v>53046468</v>
      </c>
      <c r="R110" s="8">
        <f>IFERROR(VLOOKUP($H110,FY15_TED_exp!$A$2:$V$246,11,FALSE),"--")</f>
        <v>24007527.039999999</v>
      </c>
      <c r="S110" s="8">
        <f>IFERROR(VLOOKUP($H110,FY15_TED_exp!$A$2:$V$246,5,FALSE),"--")</f>
        <v>663860.85</v>
      </c>
      <c r="T110" s="8">
        <f>IFERROR(VLOOKUP($H110,FY15_TED_exp!$A$2:$X$246,24,FALSE),"--")</f>
        <v>1672796.9400000002</v>
      </c>
      <c r="U110" s="8">
        <f>IFERROR(VLOOKUP($H110,FY15_TED_exp!$A$2:$V$246,16,FALSE),"--")</f>
        <v>1225481.1599999999</v>
      </c>
      <c r="V110" s="8">
        <f>IFERROR(VLOOKUP($H110,FY15_TED_exp!$A$2:$V$246,9,FALSE),"--")</f>
        <v>1260180.54</v>
      </c>
      <c r="W110" s="8">
        <f>IFERROR(VLOOKUP($H110,FY15_TED_exp!$A$2:$V$246,17,FALSE),"--")</f>
        <v>2030962.88</v>
      </c>
      <c r="X110" s="8">
        <f>IFERROR(VLOOKUP($H110,FY15_TED_exp!$A$2:$V$246,19,FALSE),"--")</f>
        <v>3493699.65</v>
      </c>
      <c r="Y110" s="8">
        <f>IFERROR(VLOOKUP($H110,FY15_TED_exp!$A$2:$V$246,12,FALSE),"--")</f>
        <v>3882499.18</v>
      </c>
      <c r="Z110" s="8">
        <f>IFERROR(VLOOKUP($H110,FY15_TED_exp!$A$2:$V$246,7,FALSE),"--")</f>
        <v>3313307.96</v>
      </c>
      <c r="AA110" s="8">
        <f>IFERROR(VLOOKUP($H110,FY15_TED_exp!$A$2:$V$246,18,FALSE),"--")</f>
        <v>2392071.0699999998</v>
      </c>
      <c r="AB110" s="8">
        <f>IFERROR(VLOOKUP($H110,FY15_TED_exp!$A$2:$V$246,4,FALSE),"--")</f>
        <v>3736005.37</v>
      </c>
    </row>
    <row r="111" spans="1:28">
      <c r="A111" s="38" t="s">
        <v>242</v>
      </c>
      <c r="B111" s="31">
        <v>6931673</v>
      </c>
      <c r="C111" s="31">
        <v>26637091</v>
      </c>
      <c r="D111" s="31">
        <v>36959551</v>
      </c>
      <c r="E111" s="43">
        <v>9816038</v>
      </c>
      <c r="F111" s="45">
        <f t="shared" si="5"/>
        <v>80344353</v>
      </c>
      <c r="H111" s="12" t="s">
        <v>281</v>
      </c>
      <c r="I111" s="12">
        <v>703</v>
      </c>
      <c r="J111" s="8">
        <f t="shared" si="6"/>
        <v>15623566</v>
      </c>
      <c r="K111" s="8">
        <f t="shared" si="7"/>
        <v>1616050</v>
      </c>
      <c r="L111" s="8">
        <f t="shared" si="8"/>
        <v>3347269</v>
      </c>
      <c r="M111" s="8">
        <f t="shared" si="9"/>
        <v>10430237</v>
      </c>
      <c r="N111" s="8">
        <f>IFERROR(VLOOKUP(I111,'FTE Enrollment by Grade Fiscal '!A$6:C$204,3,FALSE),"—")</f>
        <v>2089</v>
      </c>
      <c r="Q111" s="13">
        <f>IFERROR(VLOOKUP($H111,FY15_TED_exp!$A$2:$V$246,2,FALSE),"--")</f>
        <v>14928307</v>
      </c>
      <c r="R111" s="8">
        <f>IFERROR(VLOOKUP($H111,FY15_TED_exp!$A$2:$V$246,11,FALSE),"--")</f>
        <v>9644402.7699999996</v>
      </c>
      <c r="S111" s="8">
        <f>IFERROR(VLOOKUP($H111,FY15_TED_exp!$A$2:$V$246,5,FALSE),"--")</f>
        <v>187495.85</v>
      </c>
      <c r="T111" s="8">
        <f>IFERROR(VLOOKUP($H111,FY15_TED_exp!$A$2:$X$246,24,FALSE),"--")</f>
        <v>331075.81</v>
      </c>
      <c r="U111" s="8">
        <f>IFERROR(VLOOKUP($H111,FY15_TED_exp!$A$2:$V$246,16,FALSE),"--")</f>
        <v>308520.51</v>
      </c>
      <c r="V111" s="8">
        <f>IFERROR(VLOOKUP($H111,FY15_TED_exp!$A$2:$V$246,9,FALSE),"--")</f>
        <v>613107.48</v>
      </c>
      <c r="W111" s="8">
        <f>IFERROR(VLOOKUP($H111,FY15_TED_exp!$A$2:$V$246,17,FALSE),"--")</f>
        <v>936953.29</v>
      </c>
      <c r="X111" s="8">
        <f>IFERROR(VLOOKUP($H111,FY15_TED_exp!$A$2:$V$246,19,FALSE),"--")</f>
        <v>576548.19999999995</v>
      </c>
      <c r="Y111" s="8">
        <f>IFERROR(VLOOKUP($H111,FY15_TED_exp!$A$2:$V$246,12,FALSE),"--")</f>
        <v>822763.22</v>
      </c>
      <c r="Z111" s="8">
        <f>IFERROR(VLOOKUP($H111,FY15_TED_exp!$A$2:$V$246,7,FALSE),"--")</f>
        <v>127536</v>
      </c>
      <c r="AA111" s="8">
        <f>IFERROR(VLOOKUP($H111,FY15_TED_exp!$A$2:$V$246,18,FALSE),"--")</f>
        <v>799080.55</v>
      </c>
      <c r="AB111" s="8">
        <f>IFERROR(VLOOKUP($H111,FY15_TED_exp!$A$2:$V$246,4,FALSE),"--")</f>
        <v>0</v>
      </c>
    </row>
    <row r="112" spans="1:28">
      <c r="A112" s="38" t="s">
        <v>243</v>
      </c>
      <c r="B112" s="31">
        <v>6651699</v>
      </c>
      <c r="C112" s="31">
        <v>11967498</v>
      </c>
      <c r="D112" s="31">
        <v>25392326</v>
      </c>
      <c r="E112" s="43">
        <v>7364461</v>
      </c>
      <c r="F112" s="45">
        <f t="shared" si="5"/>
        <v>51375984</v>
      </c>
      <c r="H112" s="12" t="s">
        <v>282</v>
      </c>
      <c r="I112" s="12">
        <v>704</v>
      </c>
      <c r="J112" s="8">
        <f t="shared" si="6"/>
        <v>36563548</v>
      </c>
      <c r="K112" s="8">
        <f t="shared" si="7"/>
        <v>2576095</v>
      </c>
      <c r="L112" s="8">
        <f t="shared" si="8"/>
        <v>19062052</v>
      </c>
      <c r="M112" s="8">
        <f t="shared" si="9"/>
        <v>14925401</v>
      </c>
      <c r="N112" s="8">
        <f>IFERROR(VLOOKUP(I112,'FTE Enrollment by Grade Fiscal '!A$6:C$204,3,FALSE),"—")</f>
        <v>3194</v>
      </c>
      <c r="Q112" s="13">
        <f>IFERROR(VLOOKUP($H112,FY15_TED_exp!$A$2:$V$246,2,FALSE),"--")</f>
        <v>36486836</v>
      </c>
      <c r="R112" s="8">
        <f>IFERROR(VLOOKUP($H112,FY15_TED_exp!$A$2:$V$246,11,FALSE),"--")</f>
        <v>21482594.690000001</v>
      </c>
      <c r="S112" s="8">
        <f>IFERROR(VLOOKUP($H112,FY15_TED_exp!$A$2:$V$246,5,FALSE),"--")</f>
        <v>466401.36</v>
      </c>
      <c r="T112" s="8">
        <f>IFERROR(VLOOKUP($H112,FY15_TED_exp!$A$2:$X$246,24,FALSE),"--")</f>
        <v>651371.78</v>
      </c>
      <c r="U112" s="8">
        <f>IFERROR(VLOOKUP($H112,FY15_TED_exp!$A$2:$V$246,16,FALSE),"--")</f>
        <v>1801660.79</v>
      </c>
      <c r="V112" s="8">
        <f>IFERROR(VLOOKUP($H112,FY15_TED_exp!$A$2:$V$246,9,FALSE),"--")</f>
        <v>446737.06</v>
      </c>
      <c r="W112" s="8">
        <f>IFERROR(VLOOKUP($H112,FY15_TED_exp!$A$2:$V$246,17,FALSE),"--")</f>
        <v>1865056.01</v>
      </c>
      <c r="X112" s="8">
        <f>IFERROR(VLOOKUP($H112,FY15_TED_exp!$A$2:$V$246,19,FALSE),"--")</f>
        <v>1623033.19</v>
      </c>
      <c r="Y112" s="8">
        <f>IFERROR(VLOOKUP($H112,FY15_TED_exp!$A$2:$V$246,12,FALSE),"--")</f>
        <v>1969393</v>
      </c>
      <c r="Z112" s="8">
        <f>IFERROR(VLOOKUP($H112,FY15_TED_exp!$A$2:$V$246,7,FALSE),"--")</f>
        <v>4314098.13</v>
      </c>
      <c r="AA112" s="8">
        <f>IFERROR(VLOOKUP($H112,FY15_TED_exp!$A$2:$V$246,18,FALSE),"--")</f>
        <v>1298726.8999999999</v>
      </c>
      <c r="AB112" s="8">
        <f>IFERROR(VLOOKUP($H112,FY15_TED_exp!$A$2:$V$246,4,FALSE),"--")</f>
        <v>30287.52</v>
      </c>
    </row>
    <row r="113" spans="1:28">
      <c r="A113" s="38" t="s">
        <v>244</v>
      </c>
      <c r="B113" s="31">
        <v>4500102</v>
      </c>
      <c r="C113" s="31">
        <v>27020450</v>
      </c>
      <c r="D113" s="31">
        <v>5976427</v>
      </c>
      <c r="E113" s="43">
        <v>7304624</v>
      </c>
      <c r="F113" s="45">
        <f t="shared" si="5"/>
        <v>44801603</v>
      </c>
      <c r="H113" s="12" t="s">
        <v>283</v>
      </c>
      <c r="I113" s="12">
        <v>705</v>
      </c>
      <c r="J113" s="8">
        <f t="shared" si="6"/>
        <v>74834104</v>
      </c>
      <c r="K113" s="8">
        <f t="shared" si="7"/>
        <v>9312036</v>
      </c>
      <c r="L113" s="8">
        <f t="shared" si="8"/>
        <v>20571582</v>
      </c>
      <c r="M113" s="8">
        <f t="shared" si="9"/>
        <v>39949510</v>
      </c>
      <c r="N113" s="8">
        <f>IFERROR(VLOOKUP(I113,'FTE Enrollment by Grade Fiscal '!A$6:C$204,3,FALSE),"—")</f>
        <v>7643</v>
      </c>
      <c r="Q113" s="13">
        <f>IFERROR(VLOOKUP($H113,FY15_TED_exp!$A$2:$V$246,2,FALSE),"--")</f>
        <v>77133718</v>
      </c>
      <c r="R113" s="8">
        <f>IFERROR(VLOOKUP($H113,FY15_TED_exp!$A$2:$V$246,11,FALSE),"--")</f>
        <v>40694365.539999999</v>
      </c>
      <c r="S113" s="8">
        <f>IFERROR(VLOOKUP($H113,FY15_TED_exp!$A$2:$V$246,5,FALSE),"--")</f>
        <v>968220.62</v>
      </c>
      <c r="T113" s="8">
        <f>IFERROR(VLOOKUP($H113,FY15_TED_exp!$A$2:$X$246,24,FALSE),"--")</f>
        <v>3468539.9299999997</v>
      </c>
      <c r="U113" s="8">
        <f>IFERROR(VLOOKUP($H113,FY15_TED_exp!$A$2:$V$246,16,FALSE),"--")</f>
        <v>2559533.16</v>
      </c>
      <c r="V113" s="8">
        <f>IFERROR(VLOOKUP($H113,FY15_TED_exp!$A$2:$V$246,9,FALSE),"--")</f>
        <v>680581.81</v>
      </c>
      <c r="W113" s="8">
        <f>IFERROR(VLOOKUP($H113,FY15_TED_exp!$A$2:$V$246,17,FALSE),"--")</f>
        <v>3612896.9</v>
      </c>
      <c r="X113" s="8">
        <f>IFERROR(VLOOKUP($H113,FY15_TED_exp!$A$2:$V$246,19,FALSE),"--")</f>
        <v>3155514.78</v>
      </c>
      <c r="Y113" s="8">
        <f>IFERROR(VLOOKUP($H113,FY15_TED_exp!$A$2:$V$246,12,FALSE),"--")</f>
        <v>6122838.5899999999</v>
      </c>
      <c r="Z113" s="8">
        <f>IFERROR(VLOOKUP($H113,FY15_TED_exp!$A$2:$V$246,7,FALSE),"--")</f>
        <v>1117368.46</v>
      </c>
      <c r="AA113" s="8">
        <f>IFERROR(VLOOKUP($H113,FY15_TED_exp!$A$2:$V$246,18,FALSE),"--")</f>
        <v>5054374.87</v>
      </c>
      <c r="AB113" s="8">
        <f>IFERROR(VLOOKUP($H113,FY15_TED_exp!$A$2:$V$246,4,FALSE),"--")</f>
        <v>3825700</v>
      </c>
    </row>
    <row r="114" spans="1:28">
      <c r="A114" s="38" t="s">
        <v>410</v>
      </c>
      <c r="B114" s="31">
        <v>927773</v>
      </c>
      <c r="C114" s="31">
        <v>2309068</v>
      </c>
      <c r="D114" s="31">
        <v>574323</v>
      </c>
      <c r="E114" s="43">
        <v>286501</v>
      </c>
      <c r="F114" s="45">
        <f t="shared" si="5"/>
        <v>4097665</v>
      </c>
      <c r="H114" s="12" t="s">
        <v>284</v>
      </c>
      <c r="I114" s="12">
        <v>706</v>
      </c>
      <c r="J114" s="8">
        <f t="shared" si="6"/>
        <v>342116944</v>
      </c>
      <c r="K114" s="8">
        <f t="shared" si="7"/>
        <v>42063408</v>
      </c>
      <c r="L114" s="8">
        <f t="shared" si="8"/>
        <v>140747056</v>
      </c>
      <c r="M114" s="8">
        <f t="shared" si="9"/>
        <v>152408075</v>
      </c>
      <c r="N114" s="8">
        <f>IFERROR(VLOOKUP(I114,'FTE Enrollment by Grade Fiscal '!A$6:C$204,3,FALSE),"—")</f>
        <v>31969</v>
      </c>
      <c r="Q114" s="13">
        <f>IFERROR(VLOOKUP($H114,FY15_TED_exp!$A$2:$V$246,2,FALSE),"--")</f>
        <v>341233022</v>
      </c>
      <c r="R114" s="8">
        <f>IFERROR(VLOOKUP($H114,FY15_TED_exp!$A$2:$V$246,11,FALSE),"--")</f>
        <v>183307035.24000001</v>
      </c>
      <c r="S114" s="8">
        <f>IFERROR(VLOOKUP($H114,FY15_TED_exp!$A$2:$V$246,5,FALSE),"--")</f>
        <v>5287344.96</v>
      </c>
      <c r="T114" s="8">
        <f>IFERROR(VLOOKUP($H114,FY15_TED_exp!$A$2:$X$246,24,FALSE),"--")</f>
        <v>26408329.799999997</v>
      </c>
      <c r="U114" s="8">
        <f>IFERROR(VLOOKUP($H114,FY15_TED_exp!$A$2:$V$246,16,FALSE),"--")</f>
        <v>8248951.7999999998</v>
      </c>
      <c r="V114" s="8">
        <f>IFERROR(VLOOKUP($H114,FY15_TED_exp!$A$2:$V$246,9,FALSE),"--")</f>
        <v>4018569.72</v>
      </c>
      <c r="W114" s="8">
        <f>IFERROR(VLOOKUP($H114,FY15_TED_exp!$A$2:$V$246,17,FALSE),"--")</f>
        <v>18171408.190000001</v>
      </c>
      <c r="X114" s="8">
        <f>IFERROR(VLOOKUP($H114,FY15_TED_exp!$A$2:$V$246,19,FALSE),"--")</f>
        <v>12321781</v>
      </c>
      <c r="Y114" s="8">
        <f>IFERROR(VLOOKUP($H114,FY15_TED_exp!$A$2:$V$246,12,FALSE),"--")</f>
        <v>25233967.789999999</v>
      </c>
      <c r="Z114" s="8">
        <f>IFERROR(VLOOKUP($H114,FY15_TED_exp!$A$2:$V$246,7,FALSE),"--")</f>
        <v>3004281.45</v>
      </c>
      <c r="AA114" s="8">
        <f>IFERROR(VLOOKUP($H114,FY15_TED_exp!$A$2:$V$246,18,FALSE),"--")</f>
        <v>19260379.609999999</v>
      </c>
      <c r="AB114" s="8">
        <f>IFERROR(VLOOKUP($H114,FY15_TED_exp!$A$2:$V$246,4,FALSE),"--")</f>
        <v>18324878.260000002</v>
      </c>
    </row>
    <row r="115" spans="1:28">
      <c r="A115" s="38" t="s">
        <v>245</v>
      </c>
      <c r="B115" s="31">
        <v>140456747</v>
      </c>
      <c r="C115" s="31">
        <v>814931411</v>
      </c>
      <c r="D115" s="31">
        <v>833559903</v>
      </c>
      <c r="E115" s="43">
        <v>146670575</v>
      </c>
      <c r="F115" s="45">
        <f t="shared" si="5"/>
        <v>1935618636</v>
      </c>
      <c r="H115" s="12" t="s">
        <v>285</v>
      </c>
      <c r="I115" s="12">
        <v>707</v>
      </c>
      <c r="J115" s="8">
        <f t="shared" si="6"/>
        <v>200985200</v>
      </c>
      <c r="K115" s="8">
        <f t="shared" si="7"/>
        <v>21477608</v>
      </c>
      <c r="L115" s="8">
        <f t="shared" si="8"/>
        <v>60024488</v>
      </c>
      <c r="M115" s="8">
        <f t="shared" si="9"/>
        <v>112744370</v>
      </c>
      <c r="N115" s="8">
        <f>IFERROR(VLOOKUP(I115,'FTE Enrollment by Grade Fiscal '!A$6:C$204,3,FALSE),"—")</f>
        <v>19744</v>
      </c>
      <c r="Q115" s="13">
        <f>IFERROR(VLOOKUP($H115,FY15_TED_exp!$A$2:$V$246,2,FALSE),"--")</f>
        <v>208848909</v>
      </c>
      <c r="R115" s="8">
        <f>IFERROR(VLOOKUP($H115,FY15_TED_exp!$A$2:$V$246,11,FALSE),"--")</f>
        <v>119338681.45</v>
      </c>
      <c r="S115" s="8">
        <f>IFERROR(VLOOKUP($H115,FY15_TED_exp!$A$2:$V$246,5,FALSE),"--")</f>
        <v>2592558.73</v>
      </c>
      <c r="T115" s="8">
        <f>IFERROR(VLOOKUP($H115,FY15_TED_exp!$A$2:$X$246,24,FALSE),"--")</f>
        <v>9424611.0099999998</v>
      </c>
      <c r="U115" s="8">
        <f>IFERROR(VLOOKUP($H115,FY15_TED_exp!$A$2:$V$246,16,FALSE),"--")</f>
        <v>4792002.63</v>
      </c>
      <c r="V115" s="8">
        <f>IFERROR(VLOOKUP($H115,FY15_TED_exp!$A$2:$V$246,9,FALSE),"--")</f>
        <v>903717.62</v>
      </c>
      <c r="W115" s="8">
        <f>IFERROR(VLOOKUP($H115,FY15_TED_exp!$A$2:$V$246,17,FALSE),"--")</f>
        <v>10131212.779999999</v>
      </c>
      <c r="X115" s="8">
        <f>IFERROR(VLOOKUP($H115,FY15_TED_exp!$A$2:$V$246,19,FALSE),"--")</f>
        <v>11649641.789999999</v>
      </c>
      <c r="Y115" s="8">
        <f>IFERROR(VLOOKUP($H115,FY15_TED_exp!$A$2:$V$246,12,FALSE),"--")</f>
        <v>13066603.390000001</v>
      </c>
      <c r="Z115" s="8">
        <f>IFERROR(VLOOKUP($H115,FY15_TED_exp!$A$2:$V$246,7,FALSE),"--")</f>
        <v>137359.75</v>
      </c>
      <c r="AA115" s="8">
        <f>IFERROR(VLOOKUP($H115,FY15_TED_exp!$A$2:$V$246,18,FALSE),"--")</f>
        <v>12905518.91</v>
      </c>
      <c r="AB115" s="8">
        <f>IFERROR(VLOOKUP($H115,FY15_TED_exp!$A$2:$V$246,4,FALSE),"--")</f>
        <v>14274521.5</v>
      </c>
    </row>
    <row r="116" spans="1:28">
      <c r="A116" s="38" t="s">
        <v>246</v>
      </c>
      <c r="B116" s="31">
        <v>6663777</v>
      </c>
      <c r="C116" s="31">
        <v>30365789</v>
      </c>
      <c r="D116" s="31">
        <v>38873870</v>
      </c>
      <c r="E116" s="43">
        <v>11631953</v>
      </c>
      <c r="F116" s="45">
        <f t="shared" si="5"/>
        <v>87535389</v>
      </c>
      <c r="H116" s="12" t="s">
        <v>286</v>
      </c>
      <c r="I116" s="12">
        <v>708</v>
      </c>
      <c r="J116" s="8">
        <f t="shared" si="6"/>
        <v>77266528</v>
      </c>
      <c r="K116" s="8">
        <f t="shared" si="7"/>
        <v>2980052</v>
      </c>
      <c r="L116" s="8">
        <f t="shared" si="8"/>
        <v>38171765</v>
      </c>
      <c r="M116" s="8">
        <f t="shared" si="9"/>
        <v>34453664</v>
      </c>
      <c r="N116" s="8">
        <f>IFERROR(VLOOKUP(I116,'FTE Enrollment by Grade Fiscal '!A$6:C$204,3,FALSE),"—")</f>
        <v>7041</v>
      </c>
      <c r="Q116" s="13">
        <f>IFERROR(VLOOKUP($H116,FY15_TED_exp!$A$2:$V$246,2,FALSE),"--")</f>
        <v>75549179</v>
      </c>
      <c r="R116" s="8">
        <f>IFERROR(VLOOKUP($H116,FY15_TED_exp!$A$2:$V$246,11,FALSE),"--")</f>
        <v>42017310.890000001</v>
      </c>
      <c r="S116" s="8">
        <f>IFERROR(VLOOKUP($H116,FY15_TED_exp!$A$2:$V$246,5,FALSE),"--")</f>
        <v>969929.84</v>
      </c>
      <c r="T116" s="8">
        <f>IFERROR(VLOOKUP($H116,FY15_TED_exp!$A$2:$X$246,24,FALSE),"--")</f>
        <v>1603282.2399999998</v>
      </c>
      <c r="U116" s="8">
        <f>IFERROR(VLOOKUP($H116,FY15_TED_exp!$A$2:$V$246,16,FALSE),"--")</f>
        <v>2318119.38</v>
      </c>
      <c r="V116" s="8">
        <f>IFERROR(VLOOKUP($H116,FY15_TED_exp!$A$2:$V$246,9,FALSE),"--")</f>
        <v>621069.55000000005</v>
      </c>
      <c r="W116" s="8">
        <f>IFERROR(VLOOKUP($H116,FY15_TED_exp!$A$2:$V$246,17,FALSE),"--")</f>
        <v>4952962.8899999997</v>
      </c>
      <c r="X116" s="8">
        <f>IFERROR(VLOOKUP($H116,FY15_TED_exp!$A$2:$V$246,19,FALSE),"--")</f>
        <v>3698673.08</v>
      </c>
      <c r="Y116" s="8">
        <f>IFERROR(VLOOKUP($H116,FY15_TED_exp!$A$2:$V$246,12,FALSE),"--")</f>
        <v>4284084.1100000003</v>
      </c>
      <c r="Z116" s="8">
        <f>IFERROR(VLOOKUP($H116,FY15_TED_exp!$A$2:$V$246,7,FALSE),"--")</f>
        <v>7087252.4699999997</v>
      </c>
      <c r="AA116" s="8">
        <f>IFERROR(VLOOKUP($H116,FY15_TED_exp!$A$2:$V$246,18,FALSE),"--")</f>
        <v>2275003.5499999998</v>
      </c>
      <c r="AB116" s="8">
        <f>IFERROR(VLOOKUP($H116,FY15_TED_exp!$A$2:$V$246,4,FALSE),"--")</f>
        <v>2763601.32</v>
      </c>
    </row>
    <row r="117" spans="1:28">
      <c r="A117" s="38" t="s">
        <v>247</v>
      </c>
      <c r="B117" s="31">
        <v>25850850</v>
      </c>
      <c r="C117" s="31">
        <v>111539007</v>
      </c>
      <c r="D117" s="31">
        <v>129720191</v>
      </c>
      <c r="E117" s="43">
        <v>71001783</v>
      </c>
      <c r="F117" s="45">
        <f t="shared" si="5"/>
        <v>338111831</v>
      </c>
      <c r="H117" s="12" t="s">
        <v>287</v>
      </c>
      <c r="I117" s="12">
        <v>709</v>
      </c>
      <c r="J117" s="8">
        <f t="shared" si="6"/>
        <v>34299882</v>
      </c>
      <c r="K117" s="8">
        <f t="shared" si="7"/>
        <v>1796816</v>
      </c>
      <c r="L117" s="8">
        <f t="shared" si="8"/>
        <v>8874040</v>
      </c>
      <c r="M117" s="8">
        <f t="shared" si="9"/>
        <v>12829939</v>
      </c>
      <c r="N117" s="8">
        <f>IFERROR(VLOOKUP(I117,'FTE Enrollment by Grade Fiscal '!A$6:C$204,3,FALSE),"—")</f>
        <v>2191</v>
      </c>
      <c r="Q117" s="13">
        <f>IFERROR(VLOOKUP($H117,FY15_TED_exp!$A$2:$V$246,2,FALSE),"--")</f>
        <v>33697277</v>
      </c>
      <c r="R117" s="8">
        <f>IFERROR(VLOOKUP($H117,FY15_TED_exp!$A$2:$V$246,11,FALSE),"--")</f>
        <v>14675762.359999999</v>
      </c>
      <c r="S117" s="8">
        <f>IFERROR(VLOOKUP($H117,FY15_TED_exp!$A$2:$V$246,5,FALSE),"--")</f>
        <v>351343.62</v>
      </c>
      <c r="T117" s="8">
        <f>IFERROR(VLOOKUP($H117,FY15_TED_exp!$A$2:$X$246,24,FALSE),"--")</f>
        <v>1128430.6399999999</v>
      </c>
      <c r="U117" s="8">
        <f>IFERROR(VLOOKUP($H117,FY15_TED_exp!$A$2:$V$246,16,FALSE),"--")</f>
        <v>755548.18</v>
      </c>
      <c r="V117" s="8">
        <f>IFERROR(VLOOKUP($H117,FY15_TED_exp!$A$2:$V$246,9,FALSE),"--")</f>
        <v>467327.93</v>
      </c>
      <c r="W117" s="8">
        <f>IFERROR(VLOOKUP($H117,FY15_TED_exp!$A$2:$V$246,17,FALSE),"--")</f>
        <v>1456153.14</v>
      </c>
      <c r="X117" s="8">
        <f>IFERROR(VLOOKUP($H117,FY15_TED_exp!$A$2:$V$246,19,FALSE),"--")</f>
        <v>1609484.47</v>
      </c>
      <c r="Y117" s="8">
        <f>IFERROR(VLOOKUP($H117,FY15_TED_exp!$A$2:$V$246,12,FALSE),"--")</f>
        <v>1606897.74</v>
      </c>
      <c r="Z117" s="8">
        <f>IFERROR(VLOOKUP($H117,FY15_TED_exp!$A$2:$V$246,7,FALSE),"--")</f>
        <v>370185.8</v>
      </c>
      <c r="AA117" s="8">
        <f>IFERROR(VLOOKUP($H117,FY15_TED_exp!$A$2:$V$246,18,FALSE),"--")</f>
        <v>1106076.94</v>
      </c>
      <c r="AB117" s="8">
        <f>IFERROR(VLOOKUP($H117,FY15_TED_exp!$A$2:$V$246,4,FALSE),"--")</f>
        <v>8211784.1399999997</v>
      </c>
    </row>
    <row r="118" spans="1:28">
      <c r="A118" s="38" t="s">
        <v>248</v>
      </c>
      <c r="B118" s="31">
        <v>4330360</v>
      </c>
      <c r="C118" s="31">
        <v>7883756</v>
      </c>
      <c r="D118" s="31">
        <v>4366553</v>
      </c>
      <c r="E118" s="43">
        <v>232620</v>
      </c>
      <c r="F118" s="45">
        <f t="shared" si="5"/>
        <v>16813289</v>
      </c>
      <c r="H118" s="12" t="s">
        <v>288</v>
      </c>
      <c r="I118" s="12">
        <v>710</v>
      </c>
      <c r="J118" s="8">
        <f t="shared" si="6"/>
        <v>284740667</v>
      </c>
      <c r="K118" s="8">
        <f t="shared" si="7"/>
        <v>18037103</v>
      </c>
      <c r="L118" s="8">
        <f t="shared" si="8"/>
        <v>85367689</v>
      </c>
      <c r="M118" s="8">
        <f t="shared" si="9"/>
        <v>166386351</v>
      </c>
      <c r="N118" s="8">
        <f>IFERROR(VLOOKUP(I118,'FTE Enrollment by Grade Fiscal '!A$6:C$204,3,FALSE),"—")</f>
        <v>28445</v>
      </c>
      <c r="Q118" s="13">
        <f>IFERROR(VLOOKUP($H118,FY15_TED_exp!$A$2:$V$246,2,FALSE),"--")</f>
        <v>293149211</v>
      </c>
      <c r="R118" s="8">
        <f>IFERROR(VLOOKUP($H118,FY15_TED_exp!$A$2:$V$246,11,FALSE),"--")</f>
        <v>165396991.16999999</v>
      </c>
      <c r="S118" s="8">
        <f>IFERROR(VLOOKUP($H118,FY15_TED_exp!$A$2:$V$246,5,FALSE),"--")</f>
        <v>4149078.09</v>
      </c>
      <c r="T118" s="8">
        <f>IFERROR(VLOOKUP($H118,FY15_TED_exp!$A$2:$X$246,24,FALSE),"--")</f>
        <v>11359192.599999998</v>
      </c>
      <c r="U118" s="8">
        <f>IFERROR(VLOOKUP($H118,FY15_TED_exp!$A$2:$V$246,16,FALSE),"--")</f>
        <v>8749001.3200000003</v>
      </c>
      <c r="V118" s="8">
        <f>IFERROR(VLOOKUP($H118,FY15_TED_exp!$A$2:$V$246,9,FALSE),"--")</f>
        <v>1136501.71</v>
      </c>
      <c r="W118" s="8">
        <f>IFERROR(VLOOKUP($H118,FY15_TED_exp!$A$2:$V$246,17,FALSE),"--")</f>
        <v>15058777.83</v>
      </c>
      <c r="X118" s="8">
        <f>IFERROR(VLOOKUP($H118,FY15_TED_exp!$A$2:$V$246,19,FALSE),"--")</f>
        <v>14483300.970000001</v>
      </c>
      <c r="Y118" s="8">
        <f>IFERROR(VLOOKUP($H118,FY15_TED_exp!$A$2:$V$246,12,FALSE),"--")</f>
        <v>18359389.510000002</v>
      </c>
      <c r="Z118" s="8">
        <f>IFERROR(VLOOKUP($H118,FY15_TED_exp!$A$2:$V$246,7,FALSE),"--")</f>
        <v>12718825.310000001</v>
      </c>
      <c r="AA118" s="8">
        <f>IFERROR(VLOOKUP($H118,FY15_TED_exp!$A$2:$V$246,18,FALSE),"--")</f>
        <v>12741276.140000001</v>
      </c>
      <c r="AB118" s="8">
        <f>IFERROR(VLOOKUP($H118,FY15_TED_exp!$A$2:$V$246,4,FALSE),"--")</f>
        <v>11316469.640000001</v>
      </c>
    </row>
    <row r="119" spans="1:28">
      <c r="A119" s="38" t="s">
        <v>249</v>
      </c>
      <c r="B119" s="31">
        <v>3573421</v>
      </c>
      <c r="C119" s="31">
        <v>12866339</v>
      </c>
      <c r="D119" s="31">
        <v>22482971</v>
      </c>
      <c r="E119" s="43">
        <v>612287</v>
      </c>
      <c r="F119" s="45">
        <f t="shared" si="5"/>
        <v>39535018</v>
      </c>
      <c r="H119" s="12" t="s">
        <v>289</v>
      </c>
      <c r="I119" s="12">
        <v>711</v>
      </c>
      <c r="J119" s="8">
        <f t="shared" si="6"/>
        <v>41388313</v>
      </c>
      <c r="K119" s="8">
        <f t="shared" si="7"/>
        <v>4594231</v>
      </c>
      <c r="L119" s="8">
        <f t="shared" si="8"/>
        <v>15735369</v>
      </c>
      <c r="M119" s="8">
        <f t="shared" si="9"/>
        <v>17086636</v>
      </c>
      <c r="N119" s="8">
        <f>IFERROR(VLOOKUP(I119,'FTE Enrollment by Grade Fiscal '!A$6:C$204,3,FALSE),"—")</f>
        <v>3657</v>
      </c>
      <c r="Q119" s="13">
        <f>IFERROR(VLOOKUP($H119,FY15_TED_exp!$A$2:$V$246,2,FALSE),"--")</f>
        <v>41463158</v>
      </c>
      <c r="R119" s="8">
        <f>IFERROR(VLOOKUP($H119,FY15_TED_exp!$A$2:$V$246,11,FALSE),"--")</f>
        <v>18726562.129999999</v>
      </c>
      <c r="S119" s="8">
        <f>IFERROR(VLOOKUP($H119,FY15_TED_exp!$A$2:$V$246,5,FALSE),"--")</f>
        <v>548093.14</v>
      </c>
      <c r="T119" s="8">
        <f>IFERROR(VLOOKUP($H119,FY15_TED_exp!$A$2:$X$246,24,FALSE),"--")</f>
        <v>1944438.6300000001</v>
      </c>
      <c r="U119" s="8">
        <f>IFERROR(VLOOKUP($H119,FY15_TED_exp!$A$2:$V$246,16,FALSE),"--")</f>
        <v>1189894.92</v>
      </c>
      <c r="V119" s="8">
        <f>IFERROR(VLOOKUP($H119,FY15_TED_exp!$A$2:$V$246,9,FALSE),"--")</f>
        <v>940546.65</v>
      </c>
      <c r="W119" s="8">
        <f>IFERROR(VLOOKUP($H119,FY15_TED_exp!$A$2:$V$246,17,FALSE),"--")</f>
        <v>2124599.7799999998</v>
      </c>
      <c r="X119" s="8">
        <f>IFERROR(VLOOKUP($H119,FY15_TED_exp!$A$2:$V$246,19,FALSE),"--")</f>
        <v>2019687.14</v>
      </c>
      <c r="Y119" s="8">
        <f>IFERROR(VLOOKUP($H119,FY15_TED_exp!$A$2:$V$246,12,FALSE),"--")</f>
        <v>2873331.27</v>
      </c>
      <c r="Z119" s="8">
        <f>IFERROR(VLOOKUP($H119,FY15_TED_exp!$A$2:$V$246,7,FALSE),"--")</f>
        <v>4000</v>
      </c>
      <c r="AA119" s="8">
        <f>IFERROR(VLOOKUP($H119,FY15_TED_exp!$A$2:$V$246,18,FALSE),"--")</f>
        <v>2183607.94</v>
      </c>
      <c r="AB119" s="8">
        <f>IFERROR(VLOOKUP($H119,FY15_TED_exp!$A$2:$V$246,4,FALSE),"--")</f>
        <v>4083424.44</v>
      </c>
    </row>
    <row r="120" spans="1:28">
      <c r="A120" s="38" t="s">
        <v>250</v>
      </c>
      <c r="B120" s="31">
        <v>3015502</v>
      </c>
      <c r="C120" s="31">
        <v>30059352</v>
      </c>
      <c r="D120" s="31">
        <v>21583328</v>
      </c>
      <c r="E120" s="43">
        <v>3787602</v>
      </c>
      <c r="F120" s="45">
        <f t="shared" si="5"/>
        <v>58445784</v>
      </c>
      <c r="H120" s="12" t="s">
        <v>290</v>
      </c>
      <c r="I120" s="12">
        <v>712</v>
      </c>
      <c r="J120" s="8">
        <f t="shared" si="6"/>
        <v>59819464</v>
      </c>
      <c r="K120" s="8">
        <f t="shared" si="7"/>
        <v>4243864</v>
      </c>
      <c r="L120" s="8">
        <f t="shared" si="8"/>
        <v>30376133</v>
      </c>
      <c r="M120" s="8">
        <f t="shared" si="9"/>
        <v>20896271</v>
      </c>
      <c r="N120" s="8">
        <f>IFERROR(VLOOKUP(I120,'FTE Enrollment by Grade Fiscal '!A$6:C$204,3,FALSE),"—")</f>
        <v>4333</v>
      </c>
      <c r="Q120" s="13">
        <f>IFERROR(VLOOKUP($H120,FY15_TED_exp!$A$2:$V$246,2,FALSE),"--")</f>
        <v>57335677</v>
      </c>
      <c r="R120" s="8">
        <f>IFERROR(VLOOKUP($H120,FY15_TED_exp!$A$2:$V$246,11,FALSE),"--")</f>
        <v>28664484.16</v>
      </c>
      <c r="S120" s="8">
        <f>IFERROR(VLOOKUP($H120,FY15_TED_exp!$A$2:$V$246,5,FALSE),"--")</f>
        <v>813702.12</v>
      </c>
      <c r="T120" s="8">
        <f>IFERROR(VLOOKUP($H120,FY15_TED_exp!$A$2:$X$246,24,FALSE),"--")</f>
        <v>3359499.32</v>
      </c>
      <c r="U120" s="8">
        <f>IFERROR(VLOOKUP($H120,FY15_TED_exp!$A$2:$V$246,16,FALSE),"--")</f>
        <v>1714848.83</v>
      </c>
      <c r="V120" s="8">
        <f>IFERROR(VLOOKUP($H120,FY15_TED_exp!$A$2:$V$246,9,FALSE),"--")</f>
        <v>995985</v>
      </c>
      <c r="W120" s="8">
        <f>IFERROR(VLOOKUP($H120,FY15_TED_exp!$A$2:$V$246,17,FALSE),"--")</f>
        <v>2303620.12</v>
      </c>
      <c r="X120" s="8">
        <f>IFERROR(VLOOKUP($H120,FY15_TED_exp!$A$2:$V$246,19,FALSE),"--")</f>
        <v>3401865.39</v>
      </c>
      <c r="Y120" s="8">
        <f>IFERROR(VLOOKUP($H120,FY15_TED_exp!$A$2:$V$246,12,FALSE),"--")</f>
        <v>7922996.5099999998</v>
      </c>
      <c r="Z120" s="8">
        <f>IFERROR(VLOOKUP($H120,FY15_TED_exp!$A$2:$V$246,7,FALSE),"--")</f>
        <v>0</v>
      </c>
      <c r="AA120" s="8">
        <f>IFERROR(VLOOKUP($H120,FY15_TED_exp!$A$2:$V$246,18,FALSE),"--")</f>
        <v>2304067.75</v>
      </c>
      <c r="AB120" s="8">
        <f>IFERROR(VLOOKUP($H120,FY15_TED_exp!$A$2:$V$246,4,FALSE),"--")</f>
        <v>920955.8</v>
      </c>
    </row>
    <row r="121" spans="1:28">
      <c r="A121" s="38" t="s">
        <v>251</v>
      </c>
      <c r="B121" s="31">
        <v>4167307</v>
      </c>
      <c r="C121" s="31">
        <v>19418102</v>
      </c>
      <c r="D121" s="31">
        <v>15875052</v>
      </c>
      <c r="E121" s="43">
        <v>11826143</v>
      </c>
      <c r="F121" s="45">
        <f t="shared" si="5"/>
        <v>51286604</v>
      </c>
      <c r="H121" s="12" t="s">
        <v>291</v>
      </c>
      <c r="I121" s="12">
        <v>713</v>
      </c>
      <c r="J121" s="8">
        <f t="shared" si="6"/>
        <v>39698451</v>
      </c>
      <c r="K121" s="8">
        <f t="shared" si="7"/>
        <v>4054290</v>
      </c>
      <c r="L121" s="8">
        <f t="shared" si="8"/>
        <v>11543525</v>
      </c>
      <c r="M121" s="8">
        <f t="shared" si="9"/>
        <v>20943422</v>
      </c>
      <c r="N121" s="8">
        <f>IFERROR(VLOOKUP(I121,'FTE Enrollment by Grade Fiscal '!A$6:C$204,3,FALSE),"—")</f>
        <v>3701</v>
      </c>
      <c r="Q121" s="13">
        <f>IFERROR(VLOOKUP($H121,FY15_TED_exp!$A$2:$V$246,2,FALSE),"--")</f>
        <v>41865202</v>
      </c>
      <c r="R121" s="8">
        <f>IFERROR(VLOOKUP($H121,FY15_TED_exp!$A$2:$V$246,11,FALSE),"--")</f>
        <v>22488070.23</v>
      </c>
      <c r="S121" s="8">
        <f>IFERROR(VLOOKUP($H121,FY15_TED_exp!$A$2:$V$246,5,FALSE),"--")</f>
        <v>603162.43999999994</v>
      </c>
      <c r="T121" s="8">
        <f>IFERROR(VLOOKUP($H121,FY15_TED_exp!$A$2:$X$246,24,FALSE),"--")</f>
        <v>1445941.94</v>
      </c>
      <c r="U121" s="8">
        <f>IFERROR(VLOOKUP($H121,FY15_TED_exp!$A$2:$V$246,16,FALSE),"--")</f>
        <v>1678778.35</v>
      </c>
      <c r="V121" s="8">
        <f>IFERROR(VLOOKUP($H121,FY15_TED_exp!$A$2:$V$246,9,FALSE),"--")</f>
        <v>859277.69</v>
      </c>
      <c r="W121" s="8">
        <f>IFERROR(VLOOKUP($H121,FY15_TED_exp!$A$2:$V$246,17,FALSE),"--")</f>
        <v>1953319.33</v>
      </c>
      <c r="X121" s="8">
        <f>IFERROR(VLOOKUP($H121,FY15_TED_exp!$A$2:$V$246,19,FALSE),"--")</f>
        <v>1748030.13</v>
      </c>
      <c r="Y121" s="8">
        <f>IFERROR(VLOOKUP($H121,FY15_TED_exp!$A$2:$V$246,12,FALSE),"--")</f>
        <v>2413305.31</v>
      </c>
      <c r="Z121" s="8">
        <f>IFERROR(VLOOKUP($H121,FY15_TED_exp!$A$2:$V$246,7,FALSE),"--")</f>
        <v>1658370.31</v>
      </c>
      <c r="AA121" s="8">
        <f>IFERROR(VLOOKUP($H121,FY15_TED_exp!$A$2:$V$246,18,FALSE),"--")</f>
        <v>2009060.97</v>
      </c>
      <c r="AB121" s="8">
        <f>IFERROR(VLOOKUP($H121,FY15_TED_exp!$A$2:$V$246,4,FALSE),"--")</f>
        <v>1523872.5</v>
      </c>
    </row>
    <row r="122" spans="1:28">
      <c r="A122" s="38" t="s">
        <v>252</v>
      </c>
      <c r="B122" s="31">
        <v>1978851</v>
      </c>
      <c r="C122" s="31">
        <v>12846128</v>
      </c>
      <c r="D122" s="31">
        <v>9539485</v>
      </c>
      <c r="E122" s="43">
        <v>4714484</v>
      </c>
      <c r="F122" s="45">
        <f t="shared" si="5"/>
        <v>29078948</v>
      </c>
      <c r="H122" s="12" t="s">
        <v>292</v>
      </c>
      <c r="I122" s="12">
        <v>714</v>
      </c>
      <c r="J122" s="8">
        <f t="shared" si="6"/>
        <v>30142964</v>
      </c>
      <c r="K122" s="8">
        <f t="shared" si="7"/>
        <v>1977598</v>
      </c>
      <c r="L122" s="8">
        <f t="shared" si="8"/>
        <v>9636369</v>
      </c>
      <c r="M122" s="8">
        <f t="shared" si="9"/>
        <v>17512782</v>
      </c>
      <c r="N122" s="8">
        <f>IFERROR(VLOOKUP(I122,'FTE Enrollment by Grade Fiscal '!A$6:C$204,3,FALSE),"—")</f>
        <v>3436</v>
      </c>
      <c r="Q122" s="13">
        <f>IFERROR(VLOOKUP($H122,FY15_TED_exp!$A$2:$V$246,2,FALSE),"--")</f>
        <v>31716488</v>
      </c>
      <c r="R122" s="8">
        <f>IFERROR(VLOOKUP($H122,FY15_TED_exp!$A$2:$V$246,11,FALSE),"--")</f>
        <v>17885173.030000001</v>
      </c>
      <c r="S122" s="8">
        <f>IFERROR(VLOOKUP($H122,FY15_TED_exp!$A$2:$V$246,5,FALSE),"--")</f>
        <v>391543.01</v>
      </c>
      <c r="T122" s="8">
        <f>IFERROR(VLOOKUP($H122,FY15_TED_exp!$A$2:$X$246,24,FALSE),"--")</f>
        <v>854858.64</v>
      </c>
      <c r="U122" s="8">
        <f>IFERROR(VLOOKUP($H122,FY15_TED_exp!$A$2:$V$246,16,FALSE),"--")</f>
        <v>2036162.37</v>
      </c>
      <c r="V122" s="8">
        <f>IFERROR(VLOOKUP($H122,FY15_TED_exp!$A$2:$V$246,9,FALSE),"--")</f>
        <v>606725.69999999995</v>
      </c>
      <c r="W122" s="8">
        <f>IFERROR(VLOOKUP($H122,FY15_TED_exp!$A$2:$V$246,17,FALSE),"--")</f>
        <v>1614416.07</v>
      </c>
      <c r="X122" s="8">
        <f>IFERROR(VLOOKUP($H122,FY15_TED_exp!$A$2:$V$246,19,FALSE),"--")</f>
        <v>1809755.57</v>
      </c>
      <c r="Y122" s="8">
        <f>IFERROR(VLOOKUP($H122,FY15_TED_exp!$A$2:$V$246,12,FALSE),"--")</f>
        <v>1879432.64</v>
      </c>
      <c r="Z122" s="8">
        <f>IFERROR(VLOOKUP($H122,FY15_TED_exp!$A$2:$V$246,7,FALSE),"--")</f>
        <v>465979.21</v>
      </c>
      <c r="AA122" s="8">
        <f>IFERROR(VLOOKUP($H122,FY15_TED_exp!$A$2:$V$246,18,FALSE),"--")</f>
        <v>1325086.6200000001</v>
      </c>
      <c r="AB122" s="8">
        <f>IFERROR(VLOOKUP($H122,FY15_TED_exp!$A$2:$V$246,4,FALSE),"--")</f>
        <v>1397550</v>
      </c>
    </row>
    <row r="123" spans="1:28">
      <c r="A123" s="38" t="s">
        <v>409</v>
      </c>
      <c r="B123" s="31">
        <v>2079402</v>
      </c>
      <c r="C123" s="31">
        <v>1693578</v>
      </c>
      <c r="D123" s="31">
        <v>2417766</v>
      </c>
      <c r="E123" s="43">
        <v>0</v>
      </c>
      <c r="F123" s="45">
        <f t="shared" si="5"/>
        <v>6190746</v>
      </c>
      <c r="H123" s="12" t="s">
        <v>293</v>
      </c>
      <c r="I123" s="12">
        <v>715</v>
      </c>
      <c r="J123" s="8">
        <f t="shared" si="6"/>
        <v>92654230</v>
      </c>
      <c r="K123" s="8">
        <f t="shared" si="7"/>
        <v>8777346</v>
      </c>
      <c r="L123" s="8">
        <f t="shared" si="8"/>
        <v>23069536</v>
      </c>
      <c r="M123" s="8">
        <f t="shared" si="9"/>
        <v>41738868</v>
      </c>
      <c r="N123" s="8">
        <f>IFERROR(VLOOKUP(I123,'FTE Enrollment by Grade Fiscal '!A$6:C$204,3,FALSE),"—")</f>
        <v>7715</v>
      </c>
      <c r="Q123" s="13">
        <f>IFERROR(VLOOKUP($H123,FY15_TED_exp!$A$2:$V$246,2,FALSE),"--")</f>
        <v>82310643</v>
      </c>
      <c r="R123" s="8">
        <f>IFERROR(VLOOKUP($H123,FY15_TED_exp!$A$2:$V$246,11,FALSE),"--")</f>
        <v>45636583.420000002</v>
      </c>
      <c r="S123" s="8">
        <f>IFERROR(VLOOKUP($H123,FY15_TED_exp!$A$2:$V$246,5,FALSE),"--")</f>
        <v>913101.66</v>
      </c>
      <c r="T123" s="8">
        <f>IFERROR(VLOOKUP($H123,FY15_TED_exp!$A$2:$X$246,24,FALSE),"--")</f>
        <v>1930229.0499999998</v>
      </c>
      <c r="U123" s="8">
        <f>IFERROR(VLOOKUP($H123,FY15_TED_exp!$A$2:$V$246,16,FALSE),"--")</f>
        <v>1430139.68</v>
      </c>
      <c r="V123" s="8">
        <f>IFERROR(VLOOKUP($H123,FY15_TED_exp!$A$2:$V$246,9,FALSE),"--")</f>
        <v>829940.53</v>
      </c>
      <c r="W123" s="8">
        <f>IFERROR(VLOOKUP($H123,FY15_TED_exp!$A$2:$V$246,17,FALSE),"--")</f>
        <v>3322096.77</v>
      </c>
      <c r="X123" s="8">
        <f>IFERROR(VLOOKUP($H123,FY15_TED_exp!$A$2:$V$246,19,FALSE),"--")</f>
        <v>2571311.2599999998</v>
      </c>
      <c r="Y123" s="8">
        <f>IFERROR(VLOOKUP($H123,FY15_TED_exp!$A$2:$V$246,12,FALSE),"--")</f>
        <v>5921162.46</v>
      </c>
      <c r="Z123" s="8">
        <f>IFERROR(VLOOKUP($H123,FY15_TED_exp!$A$2:$V$246,7,FALSE),"--")</f>
        <v>1791267.99</v>
      </c>
      <c r="AA123" s="8">
        <f>IFERROR(VLOOKUP($H123,FY15_TED_exp!$A$2:$V$246,18,FALSE),"--")</f>
        <v>4412037.2699999996</v>
      </c>
      <c r="AB123" s="8">
        <f>IFERROR(VLOOKUP($H123,FY15_TED_exp!$A$2:$V$246,4,FALSE),"--")</f>
        <v>5182895</v>
      </c>
    </row>
    <row r="124" spans="1:28">
      <c r="A124" s="38" t="s">
        <v>253</v>
      </c>
      <c r="B124" s="31">
        <v>30423319</v>
      </c>
      <c r="C124" s="31">
        <v>183404228</v>
      </c>
      <c r="D124" s="31">
        <v>214757971</v>
      </c>
      <c r="E124" s="43">
        <v>88722703</v>
      </c>
      <c r="F124" s="45">
        <f t="shared" si="5"/>
        <v>517308221</v>
      </c>
      <c r="H124" s="12" t="s">
        <v>294</v>
      </c>
      <c r="I124" s="12">
        <v>716</v>
      </c>
      <c r="J124" s="8">
        <f t="shared" si="6"/>
        <v>15634903</v>
      </c>
      <c r="K124" s="8">
        <f t="shared" si="7"/>
        <v>1964220</v>
      </c>
      <c r="L124" s="8">
        <f t="shared" si="8"/>
        <v>5256148</v>
      </c>
      <c r="M124" s="8">
        <f t="shared" si="9"/>
        <v>7647536</v>
      </c>
      <c r="N124" s="8">
        <f>IFERROR(VLOOKUP(I124,'FTE Enrollment by Grade Fiscal '!A$6:C$204,3,FALSE),"—")</f>
        <v>1386</v>
      </c>
      <c r="Q124" s="13">
        <f>IFERROR(VLOOKUP($H124,FY15_TED_exp!$A$2:$V$246,2,FALSE),"--")</f>
        <v>15743937</v>
      </c>
      <c r="R124" s="8">
        <f>IFERROR(VLOOKUP($H124,FY15_TED_exp!$A$2:$V$246,11,FALSE),"--")</f>
        <v>8511211.1199999992</v>
      </c>
      <c r="S124" s="8">
        <f>IFERROR(VLOOKUP($H124,FY15_TED_exp!$A$2:$V$246,5,FALSE),"--")</f>
        <v>173727.11</v>
      </c>
      <c r="T124" s="8">
        <f>IFERROR(VLOOKUP($H124,FY15_TED_exp!$A$2:$X$246,24,FALSE),"--")</f>
        <v>413827.45</v>
      </c>
      <c r="U124" s="8">
        <f>IFERROR(VLOOKUP($H124,FY15_TED_exp!$A$2:$V$246,16,FALSE),"--")</f>
        <v>703181.39</v>
      </c>
      <c r="V124" s="8">
        <f>IFERROR(VLOOKUP($H124,FY15_TED_exp!$A$2:$V$246,9,FALSE),"--")</f>
        <v>794515.32</v>
      </c>
      <c r="W124" s="8">
        <f>IFERROR(VLOOKUP($H124,FY15_TED_exp!$A$2:$V$246,17,FALSE),"--")</f>
        <v>814365.22</v>
      </c>
      <c r="X124" s="8">
        <f>IFERROR(VLOOKUP($H124,FY15_TED_exp!$A$2:$V$246,19,FALSE),"--")</f>
        <v>606952.06000000006</v>
      </c>
      <c r="Y124" s="8">
        <f>IFERROR(VLOOKUP($H124,FY15_TED_exp!$A$2:$V$246,12,FALSE),"--")</f>
        <v>960826.61</v>
      </c>
      <c r="Z124" s="8">
        <f>IFERROR(VLOOKUP($H124,FY15_TED_exp!$A$2:$V$246,7,FALSE),"--")</f>
        <v>12439</v>
      </c>
      <c r="AA124" s="8">
        <f>IFERROR(VLOOKUP($H124,FY15_TED_exp!$A$2:$V$246,18,FALSE),"--")</f>
        <v>902608.49</v>
      </c>
      <c r="AB124" s="8">
        <f>IFERROR(VLOOKUP($H124,FY15_TED_exp!$A$2:$V$246,4,FALSE),"--")</f>
        <v>772125</v>
      </c>
    </row>
    <row r="125" spans="1:28">
      <c r="A125" s="38" t="s">
        <v>613</v>
      </c>
      <c r="B125" s="31">
        <v>0</v>
      </c>
      <c r="C125" s="31">
        <v>0</v>
      </c>
      <c r="D125" s="31">
        <v>0</v>
      </c>
      <c r="E125" s="43">
        <v>0</v>
      </c>
      <c r="F125" s="45">
        <f t="shared" si="5"/>
        <v>0</v>
      </c>
      <c r="H125" s="12" t="s">
        <v>295</v>
      </c>
      <c r="I125" s="12">
        <v>717</v>
      </c>
      <c r="J125" s="8">
        <f t="shared" si="6"/>
        <v>46584816</v>
      </c>
      <c r="K125" s="8">
        <f t="shared" si="7"/>
        <v>5257840</v>
      </c>
      <c r="L125" s="8">
        <f t="shared" si="8"/>
        <v>24006874</v>
      </c>
      <c r="M125" s="8">
        <f t="shared" si="9"/>
        <v>12207666</v>
      </c>
      <c r="N125" s="8">
        <f>IFERROR(VLOOKUP(I125,'FTE Enrollment by Grade Fiscal '!A$6:C$204,3,FALSE),"—")</f>
        <v>2778</v>
      </c>
      <c r="Q125" s="13">
        <f>IFERROR(VLOOKUP($H125,FY15_TED_exp!$A$2:$V$246,2,FALSE),"--")</f>
        <v>45095178</v>
      </c>
      <c r="R125" s="8">
        <f>IFERROR(VLOOKUP($H125,FY15_TED_exp!$A$2:$V$246,11,FALSE),"--")</f>
        <v>19537240.760000002</v>
      </c>
      <c r="S125" s="8">
        <f>IFERROR(VLOOKUP($H125,FY15_TED_exp!$A$2:$V$246,5,FALSE),"--")</f>
        <v>461618.92</v>
      </c>
      <c r="T125" s="8">
        <f>IFERROR(VLOOKUP($H125,FY15_TED_exp!$A$2:$X$246,24,FALSE),"--")</f>
        <v>1675541.22</v>
      </c>
      <c r="U125" s="8">
        <f>IFERROR(VLOOKUP($H125,FY15_TED_exp!$A$2:$V$246,16,FALSE),"--")</f>
        <v>1194508.8400000001</v>
      </c>
      <c r="V125" s="8">
        <f>IFERROR(VLOOKUP($H125,FY15_TED_exp!$A$2:$V$246,9,FALSE),"--")</f>
        <v>380170.79</v>
      </c>
      <c r="W125" s="8">
        <f>IFERROR(VLOOKUP($H125,FY15_TED_exp!$A$2:$V$246,17,FALSE),"--")</f>
        <v>1836141.92</v>
      </c>
      <c r="X125" s="8">
        <f>IFERROR(VLOOKUP($H125,FY15_TED_exp!$A$2:$V$246,19,FALSE),"--")</f>
        <v>3102982.04</v>
      </c>
      <c r="Y125" s="8">
        <f>IFERROR(VLOOKUP($H125,FY15_TED_exp!$A$2:$V$246,12,FALSE),"--")</f>
        <v>2936817.68</v>
      </c>
      <c r="Z125" s="8">
        <f>IFERROR(VLOOKUP($H125,FY15_TED_exp!$A$2:$V$246,7,FALSE),"--")</f>
        <v>2780575.8</v>
      </c>
      <c r="AA125" s="8">
        <f>IFERROR(VLOOKUP($H125,FY15_TED_exp!$A$2:$V$246,18,FALSE),"--")</f>
        <v>1808676.92</v>
      </c>
      <c r="AB125" s="8">
        <f>IFERROR(VLOOKUP($H125,FY15_TED_exp!$A$2:$V$246,4,FALSE),"--")</f>
        <v>3150541.9</v>
      </c>
    </row>
    <row r="126" spans="1:28">
      <c r="A126" s="38" t="s">
        <v>254</v>
      </c>
      <c r="B126" s="31">
        <v>27263821</v>
      </c>
      <c r="C126" s="31">
        <v>114173033</v>
      </c>
      <c r="D126" s="31">
        <v>151908362</v>
      </c>
      <c r="E126" s="43">
        <v>3257417</v>
      </c>
      <c r="F126" s="45">
        <f t="shared" si="5"/>
        <v>296602633</v>
      </c>
      <c r="H126" s="12" t="s">
        <v>296</v>
      </c>
      <c r="I126" s="12">
        <v>718</v>
      </c>
      <c r="J126" s="8">
        <f t="shared" si="6"/>
        <v>5374895</v>
      </c>
      <c r="K126" s="8">
        <f t="shared" si="7"/>
        <v>1132526</v>
      </c>
      <c r="L126" s="8">
        <f t="shared" si="8"/>
        <v>1712561</v>
      </c>
      <c r="M126" s="8">
        <f t="shared" si="9"/>
        <v>2362067</v>
      </c>
      <c r="N126" s="8">
        <f>IFERROR(VLOOKUP(I126,'FTE Enrollment by Grade Fiscal '!A$6:C$204,3,FALSE),"—")</f>
        <v>323</v>
      </c>
      <c r="Q126" s="13">
        <f>IFERROR(VLOOKUP($H126,FY15_TED_exp!$A$2:$V$246,2,FALSE),"--")</f>
        <v>5503354</v>
      </c>
      <c r="R126" s="8">
        <f>IFERROR(VLOOKUP($H126,FY15_TED_exp!$A$2:$V$246,11,FALSE),"--")</f>
        <v>2628785.7200000002</v>
      </c>
      <c r="S126" s="8">
        <f>IFERROR(VLOOKUP($H126,FY15_TED_exp!$A$2:$V$246,5,FALSE),"--")</f>
        <v>38726.269999999997</v>
      </c>
      <c r="T126" s="8">
        <f>IFERROR(VLOOKUP($H126,FY15_TED_exp!$A$2:$X$246,24,FALSE),"--")</f>
        <v>495881.13</v>
      </c>
      <c r="U126" s="8">
        <f>IFERROR(VLOOKUP($H126,FY15_TED_exp!$A$2:$V$246,16,FALSE),"--")</f>
        <v>132352.46</v>
      </c>
      <c r="V126" s="8">
        <f>IFERROR(VLOOKUP($H126,FY15_TED_exp!$A$2:$V$246,9,FALSE),"--")</f>
        <v>391403.99</v>
      </c>
      <c r="W126" s="8">
        <f>IFERROR(VLOOKUP($H126,FY15_TED_exp!$A$2:$V$246,17,FALSE),"--")</f>
        <v>307321.92</v>
      </c>
      <c r="X126" s="8">
        <f>IFERROR(VLOOKUP($H126,FY15_TED_exp!$A$2:$V$246,19,FALSE),"--")</f>
        <v>256192.21</v>
      </c>
      <c r="Y126" s="8">
        <f>IFERROR(VLOOKUP($H126,FY15_TED_exp!$A$2:$V$246,12,FALSE),"--")</f>
        <v>353666.73</v>
      </c>
      <c r="Z126" s="8">
        <f>IFERROR(VLOOKUP($H126,FY15_TED_exp!$A$2:$V$246,7,FALSE),"--")</f>
        <v>0</v>
      </c>
      <c r="AA126" s="8">
        <f>IFERROR(VLOOKUP($H126,FY15_TED_exp!$A$2:$V$246,18,FALSE),"--")</f>
        <v>307484.17</v>
      </c>
      <c r="AB126" s="8">
        <f>IFERROR(VLOOKUP($H126,FY15_TED_exp!$A$2:$V$246,4,FALSE),"--")</f>
        <v>294716.75</v>
      </c>
    </row>
    <row r="127" spans="1:28">
      <c r="A127" s="38" t="s">
        <v>255</v>
      </c>
      <c r="B127" s="31">
        <v>2065930</v>
      </c>
      <c r="C127" s="31">
        <v>5399233</v>
      </c>
      <c r="D127" s="31">
        <v>10569056</v>
      </c>
      <c r="E127" s="43">
        <v>608028</v>
      </c>
      <c r="F127" s="45">
        <f t="shared" si="5"/>
        <v>18642247</v>
      </c>
      <c r="H127" s="12" t="s">
        <v>297</v>
      </c>
      <c r="I127" s="12">
        <v>719</v>
      </c>
      <c r="J127" s="8">
        <f t="shared" si="6"/>
        <v>36335756</v>
      </c>
      <c r="K127" s="8">
        <f t="shared" si="7"/>
        <v>2773389</v>
      </c>
      <c r="L127" s="8">
        <f t="shared" si="8"/>
        <v>25764780</v>
      </c>
      <c r="M127" s="8">
        <f t="shared" si="9"/>
        <v>6600030</v>
      </c>
      <c r="N127" s="8">
        <f>IFERROR(VLOOKUP(I127,'FTE Enrollment by Grade Fiscal '!A$6:C$204,3,FALSE),"—")</f>
        <v>2225</v>
      </c>
      <c r="Q127" s="13">
        <f>IFERROR(VLOOKUP($H127,FY15_TED_exp!$A$2:$V$246,2,FALSE),"--")</f>
        <v>34125510</v>
      </c>
      <c r="R127" s="8">
        <f>IFERROR(VLOOKUP($H127,FY15_TED_exp!$A$2:$V$246,11,FALSE),"--")</f>
        <v>20732292.140000001</v>
      </c>
      <c r="S127" s="8">
        <f>IFERROR(VLOOKUP($H127,FY15_TED_exp!$A$2:$V$246,5,FALSE),"--")</f>
        <v>477324.87</v>
      </c>
      <c r="T127" s="8">
        <f>IFERROR(VLOOKUP($H127,FY15_TED_exp!$A$2:$X$246,24,FALSE),"--")</f>
        <v>944294.53</v>
      </c>
      <c r="U127" s="8">
        <f>IFERROR(VLOOKUP($H127,FY15_TED_exp!$A$2:$V$246,16,FALSE),"--")</f>
        <v>939196.27</v>
      </c>
      <c r="V127" s="8">
        <f>IFERROR(VLOOKUP($H127,FY15_TED_exp!$A$2:$V$246,9,FALSE),"--")</f>
        <v>299972</v>
      </c>
      <c r="W127" s="8">
        <f>IFERROR(VLOOKUP($H127,FY15_TED_exp!$A$2:$V$246,17,FALSE),"--")</f>
        <v>1703594.66</v>
      </c>
      <c r="X127" s="8">
        <f>IFERROR(VLOOKUP($H127,FY15_TED_exp!$A$2:$V$246,19,FALSE),"--")</f>
        <v>1501504.51</v>
      </c>
      <c r="Y127" s="8">
        <f>IFERROR(VLOOKUP($H127,FY15_TED_exp!$A$2:$V$246,12,FALSE),"--")</f>
        <v>2732498.82</v>
      </c>
      <c r="Z127" s="8">
        <f>IFERROR(VLOOKUP($H127,FY15_TED_exp!$A$2:$V$246,7,FALSE),"--")</f>
        <v>466378.21</v>
      </c>
      <c r="AA127" s="8">
        <f>IFERROR(VLOOKUP($H127,FY15_TED_exp!$A$2:$V$246,18,FALSE),"--")</f>
        <v>1743502.43</v>
      </c>
      <c r="AB127" s="8">
        <f>IFERROR(VLOOKUP($H127,FY15_TED_exp!$A$2:$V$246,4,FALSE),"--")</f>
        <v>816000</v>
      </c>
    </row>
    <row r="128" spans="1:28">
      <c r="A128" s="38" t="s">
        <v>614</v>
      </c>
      <c r="B128" s="31">
        <v>0</v>
      </c>
      <c r="C128" s="31">
        <v>0</v>
      </c>
      <c r="D128" s="31">
        <v>0</v>
      </c>
      <c r="E128" s="43">
        <v>0</v>
      </c>
      <c r="F128" s="45">
        <f t="shared" si="5"/>
        <v>0</v>
      </c>
      <c r="H128" s="12" t="s">
        <v>298</v>
      </c>
      <c r="I128" s="12">
        <v>720</v>
      </c>
      <c r="J128" s="8">
        <f t="shared" si="6"/>
        <v>13839290</v>
      </c>
      <c r="K128" s="8">
        <f t="shared" si="7"/>
        <v>3156683</v>
      </c>
      <c r="L128" s="8">
        <f t="shared" si="8"/>
        <v>4696263</v>
      </c>
      <c r="M128" s="8">
        <f t="shared" si="9"/>
        <v>5932653</v>
      </c>
      <c r="N128" s="8">
        <f>IFERROR(VLOOKUP(I128,'FTE Enrollment by Grade Fiscal '!A$6:C$204,3,FALSE),"—")</f>
        <v>1040</v>
      </c>
      <c r="Q128" s="13">
        <f>IFERROR(VLOOKUP($H128,FY15_TED_exp!$A$2:$V$246,2,FALSE),"--")</f>
        <v>12383524</v>
      </c>
      <c r="R128" s="8">
        <f>IFERROR(VLOOKUP($H128,FY15_TED_exp!$A$2:$V$246,11,FALSE),"--")</f>
        <v>5992810.2000000002</v>
      </c>
      <c r="S128" s="8">
        <f>IFERROR(VLOOKUP($H128,FY15_TED_exp!$A$2:$V$246,5,FALSE),"--")</f>
        <v>116200.81</v>
      </c>
      <c r="T128" s="8">
        <f>IFERROR(VLOOKUP($H128,FY15_TED_exp!$A$2:$X$246,24,FALSE),"--")</f>
        <v>943519.83</v>
      </c>
      <c r="U128" s="8">
        <f>IFERROR(VLOOKUP($H128,FY15_TED_exp!$A$2:$V$246,16,FALSE),"--")</f>
        <v>437711.56</v>
      </c>
      <c r="V128" s="8">
        <f>IFERROR(VLOOKUP($H128,FY15_TED_exp!$A$2:$V$246,9,FALSE),"--")</f>
        <v>487795.76</v>
      </c>
      <c r="W128" s="8">
        <f>IFERROR(VLOOKUP($H128,FY15_TED_exp!$A$2:$V$246,17,FALSE),"--")</f>
        <v>716958.49</v>
      </c>
      <c r="X128" s="8">
        <f>IFERROR(VLOOKUP($H128,FY15_TED_exp!$A$2:$V$246,19,FALSE),"--")</f>
        <v>973596.38</v>
      </c>
      <c r="Y128" s="8">
        <f>IFERROR(VLOOKUP($H128,FY15_TED_exp!$A$2:$V$246,12,FALSE),"--")</f>
        <v>1335375.3700000001</v>
      </c>
      <c r="Z128" s="8">
        <f>IFERROR(VLOOKUP($H128,FY15_TED_exp!$A$2:$V$246,7,FALSE),"--")</f>
        <v>32313.03</v>
      </c>
      <c r="AA128" s="8">
        <f>IFERROR(VLOOKUP($H128,FY15_TED_exp!$A$2:$V$246,18,FALSE),"--")</f>
        <v>900395.05</v>
      </c>
      <c r="AB128" s="8">
        <f>IFERROR(VLOOKUP($H128,FY15_TED_exp!$A$2:$V$246,4,FALSE),"--")</f>
        <v>0</v>
      </c>
    </row>
    <row r="129" spans="1:28">
      <c r="A129" s="38" t="s">
        <v>256</v>
      </c>
      <c r="B129" s="31">
        <v>6748435</v>
      </c>
      <c r="C129" s="31">
        <v>39717720</v>
      </c>
      <c r="D129" s="31">
        <v>34485775</v>
      </c>
      <c r="E129" s="43">
        <v>51625748</v>
      </c>
      <c r="F129" s="45">
        <f t="shared" si="5"/>
        <v>132577678</v>
      </c>
      <c r="H129" s="12" t="s">
        <v>299</v>
      </c>
      <c r="I129" s="12">
        <v>721</v>
      </c>
      <c r="J129" s="8">
        <f t="shared" si="6"/>
        <v>370429198</v>
      </c>
      <c r="K129" s="8">
        <f t="shared" si="7"/>
        <v>50845812</v>
      </c>
      <c r="L129" s="8">
        <f t="shared" si="8"/>
        <v>136149513</v>
      </c>
      <c r="M129" s="8">
        <f t="shared" si="9"/>
        <v>152934982</v>
      </c>
      <c r="N129" s="8">
        <f>IFERROR(VLOOKUP(I129,'FTE Enrollment by Grade Fiscal '!A$6:C$204,3,FALSE),"—")</f>
        <v>31347</v>
      </c>
      <c r="Q129" s="13">
        <f>IFERROR(VLOOKUP($H129,FY15_TED_exp!$A$2:$V$246,2,FALSE),"--")</f>
        <v>421733767</v>
      </c>
      <c r="R129" s="8">
        <f>IFERROR(VLOOKUP($H129,FY15_TED_exp!$A$2:$V$246,11,FALSE),"--")</f>
        <v>180419377.24000001</v>
      </c>
      <c r="S129" s="8">
        <f>IFERROR(VLOOKUP($H129,FY15_TED_exp!$A$2:$V$246,5,FALSE),"--")</f>
        <v>6615132.7199999997</v>
      </c>
      <c r="T129" s="8">
        <f>IFERROR(VLOOKUP($H129,FY15_TED_exp!$A$2:$X$246,24,FALSE),"--")</f>
        <v>21556603.310000002</v>
      </c>
      <c r="U129" s="8">
        <f>IFERROR(VLOOKUP($H129,FY15_TED_exp!$A$2:$V$246,16,FALSE),"--")</f>
        <v>10361586.08</v>
      </c>
      <c r="V129" s="8">
        <f>IFERROR(VLOOKUP($H129,FY15_TED_exp!$A$2:$V$246,9,FALSE),"--")</f>
        <v>3328564.87</v>
      </c>
      <c r="W129" s="8">
        <f>IFERROR(VLOOKUP($H129,FY15_TED_exp!$A$2:$V$246,17,FALSE),"--")</f>
        <v>18648647.120000001</v>
      </c>
      <c r="X129" s="8">
        <f>IFERROR(VLOOKUP($H129,FY15_TED_exp!$A$2:$V$246,19,FALSE),"--")</f>
        <v>12644433.49</v>
      </c>
      <c r="Y129" s="8">
        <f>IFERROR(VLOOKUP($H129,FY15_TED_exp!$A$2:$V$246,12,FALSE),"--")</f>
        <v>35629492.549999997</v>
      </c>
      <c r="Z129" s="8">
        <f>IFERROR(VLOOKUP($H129,FY15_TED_exp!$A$2:$V$246,7,FALSE),"--")</f>
        <v>47653841.5</v>
      </c>
      <c r="AA129" s="8">
        <f>IFERROR(VLOOKUP($H129,FY15_TED_exp!$A$2:$V$246,18,FALSE),"--")</f>
        <v>19457449.309999999</v>
      </c>
      <c r="AB129" s="8">
        <f>IFERROR(VLOOKUP($H129,FY15_TED_exp!$A$2:$V$246,4,FALSE),"--")</f>
        <v>30151975</v>
      </c>
    </row>
    <row r="130" spans="1:28">
      <c r="A130" s="38" t="s">
        <v>257</v>
      </c>
      <c r="B130" s="31">
        <v>3285963</v>
      </c>
      <c r="C130" s="31">
        <v>8278198</v>
      </c>
      <c r="D130" s="31">
        <v>11544131</v>
      </c>
      <c r="E130" s="43">
        <v>571503</v>
      </c>
      <c r="F130" s="45">
        <f t="shared" si="5"/>
        <v>23679795</v>
      </c>
      <c r="H130" s="12" t="s">
        <v>300</v>
      </c>
      <c r="I130" s="12">
        <v>722</v>
      </c>
      <c r="J130" s="8">
        <f t="shared" si="6"/>
        <v>174874291</v>
      </c>
      <c r="K130" s="8">
        <f t="shared" si="7"/>
        <v>16567952</v>
      </c>
      <c r="L130" s="8">
        <f t="shared" si="8"/>
        <v>74021738</v>
      </c>
      <c r="M130" s="8">
        <f t="shared" si="9"/>
        <v>82194213</v>
      </c>
      <c r="N130" s="8">
        <f>IFERROR(VLOOKUP(I130,'FTE Enrollment by Grade Fiscal '!A$6:C$204,3,FALSE),"—")</f>
        <v>16374</v>
      </c>
      <c r="Q130" s="13">
        <f>IFERROR(VLOOKUP($H130,FY15_TED_exp!$A$2:$V$246,2,FALSE),"--")</f>
        <v>189319082</v>
      </c>
      <c r="R130" s="8">
        <f>IFERROR(VLOOKUP($H130,FY15_TED_exp!$A$2:$V$246,11,FALSE),"--")</f>
        <v>107376739.75</v>
      </c>
      <c r="S130" s="8">
        <f>IFERROR(VLOOKUP($H130,FY15_TED_exp!$A$2:$V$246,5,FALSE),"--")</f>
        <v>2300860.16</v>
      </c>
      <c r="T130" s="8">
        <f>IFERROR(VLOOKUP($H130,FY15_TED_exp!$A$2:$X$246,24,FALSE),"--")</f>
        <v>11047094.460000001</v>
      </c>
      <c r="U130" s="8">
        <f>IFERROR(VLOOKUP($H130,FY15_TED_exp!$A$2:$V$246,16,FALSE),"--")</f>
        <v>7846435.0599999996</v>
      </c>
      <c r="V130" s="8">
        <f>IFERROR(VLOOKUP($H130,FY15_TED_exp!$A$2:$V$246,9,FALSE),"--")</f>
        <v>2054470.56</v>
      </c>
      <c r="W130" s="8">
        <f>IFERROR(VLOOKUP($H130,FY15_TED_exp!$A$2:$V$246,17,FALSE),"--")</f>
        <v>10367761.699999999</v>
      </c>
      <c r="X130" s="8">
        <f>IFERROR(VLOOKUP($H130,FY15_TED_exp!$A$2:$V$246,19,FALSE),"--")</f>
        <v>8134611.6200000001</v>
      </c>
      <c r="Y130" s="8">
        <f>IFERROR(VLOOKUP($H130,FY15_TED_exp!$A$2:$V$246,12,FALSE),"--")</f>
        <v>13049160.26</v>
      </c>
      <c r="Z130" s="8">
        <f>IFERROR(VLOOKUP($H130,FY15_TED_exp!$A$2:$V$246,7,FALSE),"--")</f>
        <v>11356557.91</v>
      </c>
      <c r="AA130" s="8">
        <f>IFERROR(VLOOKUP($H130,FY15_TED_exp!$A$2:$V$246,18,FALSE),"--")</f>
        <v>11555545.390000001</v>
      </c>
      <c r="AB130" s="8">
        <f>IFERROR(VLOOKUP($H130,FY15_TED_exp!$A$2:$V$246,4,FALSE),"--")</f>
        <v>0</v>
      </c>
    </row>
    <row r="131" spans="1:28">
      <c r="A131" s="38" t="s">
        <v>258</v>
      </c>
      <c r="B131" s="31">
        <v>4175063</v>
      </c>
      <c r="C131" s="31">
        <v>6566713</v>
      </c>
      <c r="D131" s="31">
        <v>18161479</v>
      </c>
      <c r="E131" s="43">
        <v>7342315</v>
      </c>
      <c r="F131" s="45">
        <f t="shared" si="5"/>
        <v>36245570</v>
      </c>
      <c r="H131" s="12" t="s">
        <v>301</v>
      </c>
      <c r="I131" s="12">
        <v>723</v>
      </c>
      <c r="J131" s="8">
        <f t="shared" si="6"/>
        <v>12860282</v>
      </c>
      <c r="K131" s="8">
        <f t="shared" si="7"/>
        <v>1024154</v>
      </c>
      <c r="L131" s="8">
        <f t="shared" si="8"/>
        <v>3620006</v>
      </c>
      <c r="M131" s="8">
        <f t="shared" si="9"/>
        <v>8162742</v>
      </c>
      <c r="N131" s="8">
        <f>IFERROR(VLOOKUP(I131,'FTE Enrollment by Grade Fiscal '!A$6:C$204,3,FALSE),"—")</f>
        <v>1382</v>
      </c>
      <c r="Q131" s="13">
        <f>IFERROR(VLOOKUP($H131,FY15_TED_exp!$A$2:$V$246,2,FALSE),"--")</f>
        <v>12535838</v>
      </c>
      <c r="R131" s="8">
        <f>IFERROR(VLOOKUP($H131,FY15_TED_exp!$A$2:$V$246,11,FALSE),"--")</f>
        <v>8049957.1100000003</v>
      </c>
      <c r="S131" s="8">
        <f>IFERROR(VLOOKUP($H131,FY15_TED_exp!$A$2:$V$246,5,FALSE),"--")</f>
        <v>275960.19</v>
      </c>
      <c r="T131" s="8">
        <f>IFERROR(VLOOKUP($H131,FY15_TED_exp!$A$2:$X$246,24,FALSE),"--")</f>
        <v>107498.97</v>
      </c>
      <c r="U131" s="8">
        <f>IFERROR(VLOOKUP($H131,FY15_TED_exp!$A$2:$V$246,16,FALSE),"--")</f>
        <v>230404.92</v>
      </c>
      <c r="V131" s="8">
        <f>IFERROR(VLOOKUP($H131,FY15_TED_exp!$A$2:$V$246,9,FALSE),"--")</f>
        <v>410549.67</v>
      </c>
      <c r="W131" s="8">
        <f>IFERROR(VLOOKUP($H131,FY15_TED_exp!$A$2:$V$246,17,FALSE),"--")</f>
        <v>659858.89</v>
      </c>
      <c r="X131" s="8">
        <f>IFERROR(VLOOKUP($H131,FY15_TED_exp!$A$2:$V$246,19,FALSE),"--")</f>
        <v>457548.68</v>
      </c>
      <c r="Y131" s="8">
        <f>IFERROR(VLOOKUP($H131,FY15_TED_exp!$A$2:$V$246,12,FALSE),"--")</f>
        <v>1054548.8500000001</v>
      </c>
      <c r="Z131" s="8">
        <f>IFERROR(VLOOKUP($H131,FY15_TED_exp!$A$2:$V$246,7,FALSE),"--")</f>
        <v>0</v>
      </c>
      <c r="AA131" s="8">
        <f>IFERROR(VLOOKUP($H131,FY15_TED_exp!$A$2:$V$246,18,FALSE),"--")</f>
        <v>843548.1</v>
      </c>
      <c r="AB131" s="8">
        <f>IFERROR(VLOOKUP($H131,FY15_TED_exp!$A$2:$V$246,4,FALSE),"--")</f>
        <v>276967.5</v>
      </c>
    </row>
    <row r="132" spans="1:28">
      <c r="A132" s="38" t="s">
        <v>350</v>
      </c>
      <c r="B132" s="31">
        <v>1555587</v>
      </c>
      <c r="C132" s="31">
        <v>14430000</v>
      </c>
      <c r="D132" s="31">
        <v>14147896</v>
      </c>
      <c r="E132" s="43">
        <v>8703428</v>
      </c>
      <c r="F132" s="45">
        <f t="shared" si="5"/>
        <v>38836911</v>
      </c>
      <c r="H132" s="12" t="s">
        <v>302</v>
      </c>
      <c r="I132" s="12">
        <v>724</v>
      </c>
      <c r="J132" s="8">
        <f t="shared" si="6"/>
        <v>24451404</v>
      </c>
      <c r="K132" s="8">
        <f t="shared" si="7"/>
        <v>3307888</v>
      </c>
      <c r="L132" s="8">
        <f t="shared" si="8"/>
        <v>8175280</v>
      </c>
      <c r="M132" s="8">
        <f t="shared" si="9"/>
        <v>12653570</v>
      </c>
      <c r="N132" s="8">
        <f>IFERROR(VLOOKUP(I132,'FTE Enrollment by Grade Fiscal '!A$6:C$204,3,FALSE),"—")</f>
        <v>2362</v>
      </c>
      <c r="Q132" s="13">
        <f>IFERROR(VLOOKUP($H132,FY15_TED_exp!$A$2:$V$246,2,FALSE),"--")</f>
        <v>25282112</v>
      </c>
      <c r="R132" s="8">
        <f>IFERROR(VLOOKUP($H132,FY15_TED_exp!$A$2:$V$246,11,FALSE),"--")</f>
        <v>13830042.74</v>
      </c>
      <c r="S132" s="8">
        <f>IFERROR(VLOOKUP($H132,FY15_TED_exp!$A$2:$V$246,5,FALSE),"--")</f>
        <v>342610.98</v>
      </c>
      <c r="T132" s="8">
        <f>IFERROR(VLOOKUP($H132,FY15_TED_exp!$A$2:$X$246,24,FALSE),"--")</f>
        <v>1143202.72</v>
      </c>
      <c r="U132" s="8">
        <f>IFERROR(VLOOKUP($H132,FY15_TED_exp!$A$2:$V$246,16,FALSE),"--")</f>
        <v>991673.94</v>
      </c>
      <c r="V132" s="8">
        <f>IFERROR(VLOOKUP($H132,FY15_TED_exp!$A$2:$V$246,9,FALSE),"--")</f>
        <v>463451.05</v>
      </c>
      <c r="W132" s="8">
        <f>IFERROR(VLOOKUP($H132,FY15_TED_exp!$A$2:$V$246,17,FALSE),"--")</f>
        <v>1546683.59</v>
      </c>
      <c r="X132" s="8">
        <f>IFERROR(VLOOKUP($H132,FY15_TED_exp!$A$2:$V$246,19,FALSE),"--")</f>
        <v>1629246.07</v>
      </c>
      <c r="Y132" s="8">
        <f>IFERROR(VLOOKUP($H132,FY15_TED_exp!$A$2:$V$246,12,FALSE),"--")</f>
        <v>1694228.16</v>
      </c>
      <c r="Z132" s="8">
        <f>IFERROR(VLOOKUP($H132,FY15_TED_exp!$A$2:$V$246,7,FALSE),"--")</f>
        <v>147788.01</v>
      </c>
      <c r="AA132" s="8">
        <f>IFERROR(VLOOKUP($H132,FY15_TED_exp!$A$2:$V$246,18,FALSE),"--")</f>
        <v>1534174.23</v>
      </c>
      <c r="AB132" s="8">
        <f>IFERROR(VLOOKUP($H132,FY15_TED_exp!$A$2:$V$246,4,FALSE),"--")</f>
        <v>955364.38</v>
      </c>
    </row>
    <row r="133" spans="1:28">
      <c r="A133" s="38" t="s">
        <v>259</v>
      </c>
      <c r="B133" s="31">
        <v>4532237</v>
      </c>
      <c r="C133" s="31">
        <v>8847551</v>
      </c>
      <c r="D133" s="31">
        <v>15730142</v>
      </c>
      <c r="E133" s="43">
        <v>2259179</v>
      </c>
      <c r="F133" s="45">
        <f t="shared" si="5"/>
        <v>31369109</v>
      </c>
      <c r="H133" s="12" t="s">
        <v>303</v>
      </c>
      <c r="I133" s="12">
        <v>725</v>
      </c>
      <c r="J133" s="8">
        <f t="shared" si="6"/>
        <v>16961177</v>
      </c>
      <c r="K133" s="8">
        <f t="shared" si="7"/>
        <v>2452370</v>
      </c>
      <c r="L133" s="8">
        <f t="shared" si="8"/>
        <v>6280913</v>
      </c>
      <c r="M133" s="8">
        <f t="shared" si="9"/>
        <v>8167339</v>
      </c>
      <c r="N133" s="8">
        <f>IFERROR(VLOOKUP(I133,'FTE Enrollment by Grade Fiscal '!A$6:C$204,3,FALSE),"—")</f>
        <v>1625</v>
      </c>
      <c r="Q133" s="13">
        <f>IFERROR(VLOOKUP($H133,FY15_TED_exp!$A$2:$V$246,2,FALSE),"--")</f>
        <v>17831449</v>
      </c>
      <c r="R133" s="8">
        <f>IFERROR(VLOOKUP($H133,FY15_TED_exp!$A$2:$V$246,11,FALSE),"--")</f>
        <v>9778475.1099999994</v>
      </c>
      <c r="S133" s="8">
        <f>IFERROR(VLOOKUP($H133,FY15_TED_exp!$A$2:$V$246,5,FALSE),"--")</f>
        <v>433628.77</v>
      </c>
      <c r="T133" s="8">
        <f>IFERROR(VLOOKUP($H133,FY15_TED_exp!$A$2:$X$246,24,FALSE),"--")</f>
        <v>514414.73</v>
      </c>
      <c r="U133" s="8">
        <f>IFERROR(VLOOKUP($H133,FY15_TED_exp!$A$2:$V$246,16,FALSE),"--")</f>
        <v>1007824.39</v>
      </c>
      <c r="V133" s="8">
        <f>IFERROR(VLOOKUP($H133,FY15_TED_exp!$A$2:$V$246,9,FALSE),"--")</f>
        <v>268213.87</v>
      </c>
      <c r="W133" s="8">
        <f>IFERROR(VLOOKUP($H133,FY15_TED_exp!$A$2:$V$246,17,FALSE),"--")</f>
        <v>894268.81</v>
      </c>
      <c r="X133" s="8">
        <f>IFERROR(VLOOKUP($H133,FY15_TED_exp!$A$2:$V$246,19,FALSE),"--")</f>
        <v>882487.02</v>
      </c>
      <c r="Y133" s="8">
        <f>IFERROR(VLOOKUP($H133,FY15_TED_exp!$A$2:$V$246,12,FALSE),"--")</f>
        <v>1296812.3400000001</v>
      </c>
      <c r="Z133" s="8">
        <f>IFERROR(VLOOKUP($H133,FY15_TED_exp!$A$2:$V$246,7,FALSE),"--")</f>
        <v>1115902.27</v>
      </c>
      <c r="AA133" s="8">
        <f>IFERROR(VLOOKUP($H133,FY15_TED_exp!$A$2:$V$246,18,FALSE),"--")</f>
        <v>1216125.28</v>
      </c>
      <c r="AB133" s="8">
        <f>IFERROR(VLOOKUP($H133,FY15_TED_exp!$A$2:$V$246,4,FALSE),"--")</f>
        <v>0</v>
      </c>
    </row>
    <row r="134" spans="1:28">
      <c r="A134" s="38" t="s">
        <v>260</v>
      </c>
      <c r="B134" s="31">
        <v>2719787</v>
      </c>
      <c r="C134" s="31">
        <v>4472954</v>
      </c>
      <c r="D134" s="31">
        <v>7331768</v>
      </c>
      <c r="E134" s="43">
        <v>3469066</v>
      </c>
      <c r="F134" s="45">
        <f t="shared" si="5"/>
        <v>17993575</v>
      </c>
      <c r="H134" s="12" t="s">
        <v>304</v>
      </c>
      <c r="I134" s="12">
        <v>726</v>
      </c>
      <c r="J134" s="8">
        <f t="shared" si="6"/>
        <v>123761041</v>
      </c>
      <c r="K134" s="8">
        <f t="shared" si="7"/>
        <v>13909931</v>
      </c>
      <c r="L134" s="8">
        <f t="shared" si="8"/>
        <v>39487338</v>
      </c>
      <c r="M134" s="8">
        <f t="shared" si="9"/>
        <v>59861709</v>
      </c>
      <c r="N134" s="8">
        <f>IFERROR(VLOOKUP(I134,'FTE Enrollment by Grade Fiscal '!A$6:C$204,3,FALSE),"—")</f>
        <v>10363</v>
      </c>
      <c r="Q134" s="13">
        <f>IFERROR(VLOOKUP($H134,FY15_TED_exp!$A$2:$V$246,2,FALSE),"--")</f>
        <v>122723783</v>
      </c>
      <c r="R134" s="8">
        <f>IFERROR(VLOOKUP($H134,FY15_TED_exp!$A$2:$V$246,11,FALSE),"--")</f>
        <v>61603012.829999998</v>
      </c>
      <c r="S134" s="8">
        <f>IFERROR(VLOOKUP($H134,FY15_TED_exp!$A$2:$V$246,5,FALSE),"--")</f>
        <v>1525996.3</v>
      </c>
      <c r="T134" s="8">
        <f>IFERROR(VLOOKUP($H134,FY15_TED_exp!$A$2:$X$246,24,FALSE),"--")</f>
        <v>7351110.6800000006</v>
      </c>
      <c r="U134" s="8">
        <f>IFERROR(VLOOKUP($H134,FY15_TED_exp!$A$2:$V$246,16,FALSE),"--")</f>
        <v>2485602.88</v>
      </c>
      <c r="V134" s="8">
        <f>IFERROR(VLOOKUP($H134,FY15_TED_exp!$A$2:$V$246,9,FALSE),"--")</f>
        <v>1122500.96</v>
      </c>
      <c r="W134" s="8">
        <f>IFERROR(VLOOKUP($H134,FY15_TED_exp!$A$2:$V$246,17,FALSE),"--")</f>
        <v>7306854.9400000004</v>
      </c>
      <c r="X134" s="8">
        <f>IFERROR(VLOOKUP($H134,FY15_TED_exp!$A$2:$V$246,19,FALSE),"--")</f>
        <v>5304095.91</v>
      </c>
      <c r="Y134" s="8">
        <f>IFERROR(VLOOKUP($H134,FY15_TED_exp!$A$2:$V$246,12,FALSE),"--")</f>
        <v>8141627.7699999996</v>
      </c>
      <c r="Z134" s="8">
        <f>IFERROR(VLOOKUP($H134,FY15_TED_exp!$A$2:$V$246,7,FALSE),"--")</f>
        <v>10534388.75</v>
      </c>
      <c r="AA134" s="8">
        <f>IFERROR(VLOOKUP($H134,FY15_TED_exp!$A$2:$V$246,18,FALSE),"--")</f>
        <v>6094983.1200000001</v>
      </c>
      <c r="AB134" s="8">
        <f>IFERROR(VLOOKUP($H134,FY15_TED_exp!$A$2:$V$246,4,FALSE),"--")</f>
        <v>0</v>
      </c>
    </row>
    <row r="135" spans="1:28">
      <c r="A135" s="38" t="s">
        <v>261</v>
      </c>
      <c r="B135" s="31">
        <v>1956215</v>
      </c>
      <c r="C135" s="31">
        <v>3230937</v>
      </c>
      <c r="D135" s="31">
        <v>6324615</v>
      </c>
      <c r="E135" s="43">
        <v>32337</v>
      </c>
      <c r="F135" s="45">
        <f t="shared" si="5"/>
        <v>11544104</v>
      </c>
      <c r="H135" s="12" t="s">
        <v>305</v>
      </c>
      <c r="I135" s="12">
        <v>727</v>
      </c>
      <c r="J135" s="8">
        <f t="shared" si="6"/>
        <v>49097762</v>
      </c>
      <c r="K135" s="8">
        <f t="shared" si="7"/>
        <v>4774367</v>
      </c>
      <c r="L135" s="8">
        <f t="shared" si="8"/>
        <v>18759186</v>
      </c>
      <c r="M135" s="8">
        <f t="shared" si="9"/>
        <v>22476592</v>
      </c>
      <c r="N135" s="8">
        <f>IFERROR(VLOOKUP(I135,'FTE Enrollment by Grade Fiscal '!A$6:C$204,3,FALSE),"—")</f>
        <v>4063</v>
      </c>
      <c r="Q135" s="13">
        <f>IFERROR(VLOOKUP($H135,FY15_TED_exp!$A$2:$V$246,2,FALSE),"--")</f>
        <v>42803431</v>
      </c>
      <c r="R135" s="8">
        <f>IFERROR(VLOOKUP($H135,FY15_TED_exp!$A$2:$V$246,11,FALSE),"--")</f>
        <v>22755989.719999999</v>
      </c>
      <c r="S135" s="8">
        <f>IFERROR(VLOOKUP($H135,FY15_TED_exp!$A$2:$V$246,5,FALSE),"--")</f>
        <v>594363.38</v>
      </c>
      <c r="T135" s="8">
        <f>IFERROR(VLOOKUP($H135,FY15_TED_exp!$A$2:$X$246,24,FALSE),"--")</f>
        <v>903237.60999999987</v>
      </c>
      <c r="U135" s="8">
        <f>IFERROR(VLOOKUP($H135,FY15_TED_exp!$A$2:$V$246,16,FALSE),"--")</f>
        <v>1359526.81</v>
      </c>
      <c r="V135" s="8">
        <f>IFERROR(VLOOKUP($H135,FY15_TED_exp!$A$2:$V$246,9,FALSE),"--")</f>
        <v>504126.23</v>
      </c>
      <c r="W135" s="8">
        <f>IFERROR(VLOOKUP($H135,FY15_TED_exp!$A$2:$V$246,17,FALSE),"--")</f>
        <v>1880755.29</v>
      </c>
      <c r="X135" s="8">
        <f>IFERROR(VLOOKUP($H135,FY15_TED_exp!$A$2:$V$246,19,FALSE),"--")</f>
        <v>2526708.5</v>
      </c>
      <c r="Y135" s="8">
        <f>IFERROR(VLOOKUP($H135,FY15_TED_exp!$A$2:$V$246,12,FALSE),"--")</f>
        <v>2566884.39</v>
      </c>
      <c r="Z135" s="8">
        <f>IFERROR(VLOOKUP($H135,FY15_TED_exp!$A$2:$V$246,7,FALSE),"--")</f>
        <v>0</v>
      </c>
      <c r="AA135" s="8">
        <f>IFERROR(VLOOKUP($H135,FY15_TED_exp!$A$2:$V$246,18,FALSE),"--")</f>
        <v>2162143.5499999998</v>
      </c>
      <c r="AB135" s="8">
        <f>IFERROR(VLOOKUP($H135,FY15_TED_exp!$A$2:$V$246,4,FALSE),"--")</f>
        <v>3336458.96</v>
      </c>
    </row>
    <row r="136" spans="1:28">
      <c r="A136" s="38" t="s">
        <v>262</v>
      </c>
      <c r="B136" s="31">
        <v>5204674</v>
      </c>
      <c r="C136" s="31">
        <v>17992348</v>
      </c>
      <c r="D136" s="31">
        <v>31974195</v>
      </c>
      <c r="E136" s="43">
        <v>11628855</v>
      </c>
      <c r="F136" s="45">
        <f t="shared" si="5"/>
        <v>66800072</v>
      </c>
      <c r="H136" s="12" t="s">
        <v>306</v>
      </c>
      <c r="I136" s="12">
        <v>728</v>
      </c>
      <c r="J136" s="8">
        <f t="shared" si="6"/>
        <v>7189331</v>
      </c>
      <c r="K136" s="8">
        <f t="shared" si="7"/>
        <v>1082330</v>
      </c>
      <c r="L136" s="8">
        <f t="shared" si="8"/>
        <v>2791934</v>
      </c>
      <c r="M136" s="8">
        <f t="shared" si="9"/>
        <v>3272612</v>
      </c>
      <c r="N136" s="8">
        <f>IFERROR(VLOOKUP(I136,'FTE Enrollment by Grade Fiscal '!A$6:C$204,3,FALSE),"—")</f>
        <v>518</v>
      </c>
      <c r="Q136" s="13">
        <f>IFERROR(VLOOKUP($H136,FY15_TED_exp!$A$2:$V$246,2,FALSE),"--")</f>
        <v>6641743</v>
      </c>
      <c r="R136" s="8">
        <f>IFERROR(VLOOKUP($H136,FY15_TED_exp!$A$2:$V$246,11,FALSE),"--")</f>
        <v>3461991.23</v>
      </c>
      <c r="S136" s="8">
        <f>IFERROR(VLOOKUP($H136,FY15_TED_exp!$A$2:$V$246,5,FALSE),"--")</f>
        <v>112180.94</v>
      </c>
      <c r="T136" s="8">
        <f>IFERROR(VLOOKUP($H136,FY15_TED_exp!$A$2:$X$246,24,FALSE),"--")</f>
        <v>198789.24</v>
      </c>
      <c r="U136" s="8">
        <f>IFERROR(VLOOKUP($H136,FY15_TED_exp!$A$2:$V$246,16,FALSE),"--")</f>
        <v>247611.4</v>
      </c>
      <c r="V136" s="8">
        <f>IFERROR(VLOOKUP($H136,FY15_TED_exp!$A$2:$V$246,9,FALSE),"--")</f>
        <v>422588.87</v>
      </c>
      <c r="W136" s="8">
        <f>IFERROR(VLOOKUP($H136,FY15_TED_exp!$A$2:$V$246,17,FALSE),"--")</f>
        <v>443684.59</v>
      </c>
      <c r="X136" s="8">
        <f>IFERROR(VLOOKUP($H136,FY15_TED_exp!$A$2:$V$246,19,FALSE),"--")</f>
        <v>420990.02</v>
      </c>
      <c r="Y136" s="8">
        <f>IFERROR(VLOOKUP($H136,FY15_TED_exp!$A$2:$V$246,12,FALSE),"--")</f>
        <v>574101.84</v>
      </c>
      <c r="Z136" s="8">
        <f>IFERROR(VLOOKUP($H136,FY15_TED_exp!$A$2:$V$246,7,FALSE),"--")</f>
        <v>0</v>
      </c>
      <c r="AA136" s="8">
        <f>IFERROR(VLOOKUP($H136,FY15_TED_exp!$A$2:$V$246,18,FALSE),"--")</f>
        <v>454135.39</v>
      </c>
      <c r="AB136" s="8">
        <f>IFERROR(VLOOKUP($H136,FY15_TED_exp!$A$2:$V$246,4,FALSE),"--")</f>
        <v>0</v>
      </c>
    </row>
    <row r="137" spans="1:28">
      <c r="A137" s="38" t="s">
        <v>415</v>
      </c>
      <c r="B137" s="31">
        <v>0</v>
      </c>
      <c r="C137" s="31">
        <v>0</v>
      </c>
      <c r="D137" s="31">
        <v>0</v>
      </c>
      <c r="E137" s="43">
        <v>0</v>
      </c>
      <c r="F137" s="45">
        <f t="shared" si="5"/>
        <v>0</v>
      </c>
      <c r="H137" s="12" t="s">
        <v>307</v>
      </c>
      <c r="I137" s="12">
        <v>729</v>
      </c>
      <c r="J137" s="8">
        <f t="shared" si="6"/>
        <v>52122695</v>
      </c>
      <c r="K137" s="8">
        <f t="shared" si="7"/>
        <v>8793105</v>
      </c>
      <c r="L137" s="8">
        <f t="shared" si="8"/>
        <v>18284066</v>
      </c>
      <c r="M137" s="8">
        <f t="shared" si="9"/>
        <v>23953504</v>
      </c>
      <c r="N137" s="8">
        <f>IFERROR(VLOOKUP(I137,'FTE Enrollment by Grade Fiscal '!A$6:C$204,3,FALSE),"—")</f>
        <v>4695</v>
      </c>
      <c r="Q137" s="13">
        <f>IFERROR(VLOOKUP($H137,FY15_TED_exp!$A$2:$V$246,2,FALSE),"--")</f>
        <v>56295211</v>
      </c>
      <c r="R137" s="8">
        <f>IFERROR(VLOOKUP($H137,FY15_TED_exp!$A$2:$V$246,11,FALSE),"--")</f>
        <v>28439720.5</v>
      </c>
      <c r="S137" s="8">
        <f>IFERROR(VLOOKUP($H137,FY15_TED_exp!$A$2:$V$246,5,FALSE),"--")</f>
        <v>667690.25</v>
      </c>
      <c r="T137" s="8">
        <f>IFERROR(VLOOKUP($H137,FY15_TED_exp!$A$2:$X$246,24,FALSE),"--")</f>
        <v>2766648.9699999997</v>
      </c>
      <c r="U137" s="8">
        <f>IFERROR(VLOOKUP($H137,FY15_TED_exp!$A$2:$V$246,16,FALSE),"--")</f>
        <v>1701458.35</v>
      </c>
      <c r="V137" s="8">
        <f>IFERROR(VLOOKUP($H137,FY15_TED_exp!$A$2:$V$246,9,FALSE),"--")</f>
        <v>706962.36</v>
      </c>
      <c r="W137" s="8">
        <f>IFERROR(VLOOKUP($H137,FY15_TED_exp!$A$2:$V$246,17,FALSE),"--")</f>
        <v>2534117.12</v>
      </c>
      <c r="X137" s="8">
        <f>IFERROR(VLOOKUP($H137,FY15_TED_exp!$A$2:$V$246,19,FALSE),"--")</f>
        <v>3124498.47</v>
      </c>
      <c r="Y137" s="8">
        <f>IFERROR(VLOOKUP($H137,FY15_TED_exp!$A$2:$V$246,12,FALSE),"--")</f>
        <v>3634290.26</v>
      </c>
      <c r="Z137" s="8">
        <f>IFERROR(VLOOKUP($H137,FY15_TED_exp!$A$2:$V$246,7,FALSE),"--")</f>
        <v>3080015.59</v>
      </c>
      <c r="AA137" s="8">
        <f>IFERROR(VLOOKUP($H137,FY15_TED_exp!$A$2:$V$246,18,FALSE),"--")</f>
        <v>4120600.46</v>
      </c>
      <c r="AB137" s="8">
        <f>IFERROR(VLOOKUP($H137,FY15_TED_exp!$A$2:$V$246,4,FALSE),"--")</f>
        <v>3211300</v>
      </c>
    </row>
    <row r="138" spans="1:28">
      <c r="A138" s="38" t="s">
        <v>263</v>
      </c>
      <c r="B138" s="31">
        <v>3178368</v>
      </c>
      <c r="C138" s="31">
        <v>11993047</v>
      </c>
      <c r="D138" s="31">
        <v>12913944</v>
      </c>
      <c r="E138" s="43">
        <v>304770</v>
      </c>
      <c r="F138" s="45">
        <f t="shared" ref="F138:F201" si="10">SUM(B138:E138)</f>
        <v>28390129</v>
      </c>
      <c r="H138" s="12" t="s">
        <v>308</v>
      </c>
      <c r="I138" s="12">
        <v>730</v>
      </c>
      <c r="J138" s="8">
        <f t="shared" ref="J138:J189" si="11">IFERROR(VLOOKUP(H138,A$9:F$253,6,FALSE),"—")</f>
        <v>9738111</v>
      </c>
      <c r="K138" s="8">
        <f t="shared" ref="K138:K189" si="12">IFERROR(VLOOKUP(H138,A$9:F$253,2,FALSE),"—")</f>
        <v>1044238</v>
      </c>
      <c r="L138" s="8">
        <f t="shared" ref="L138:L189" si="13">IFERROR(VLOOKUP(H138,A$9:F$253,3,FALSE),"—")</f>
        <v>3556672</v>
      </c>
      <c r="M138" s="8">
        <f t="shared" ref="M138:M189" si="14">IFERROR(VLOOKUP(H138,A$9:F$253,4,FALSE),"—")</f>
        <v>5409581</v>
      </c>
      <c r="N138" s="8">
        <f>IFERROR(VLOOKUP(I138,'FTE Enrollment by Grade Fiscal '!A$6:C$204,3,FALSE),"—")</f>
        <v>521</v>
      </c>
      <c r="Q138" s="13">
        <f>IFERROR(VLOOKUP($H138,FY15_TED_exp!$A$2:$V$246,2,FALSE),"--")</f>
        <v>11935856</v>
      </c>
      <c r="R138" s="8">
        <f>IFERROR(VLOOKUP($H138,FY15_TED_exp!$A$2:$V$246,11,FALSE),"--")</f>
        <v>4399240.8099999996</v>
      </c>
      <c r="S138" s="8">
        <f>IFERROR(VLOOKUP($H138,FY15_TED_exp!$A$2:$V$246,5,FALSE),"--")</f>
        <v>126496.27</v>
      </c>
      <c r="T138" s="8">
        <f>IFERROR(VLOOKUP($H138,FY15_TED_exp!$A$2:$X$246,24,FALSE),"--")</f>
        <v>275488.12</v>
      </c>
      <c r="U138" s="8">
        <f>IFERROR(VLOOKUP($H138,FY15_TED_exp!$A$2:$V$246,16,FALSE),"--")</f>
        <v>375192.51</v>
      </c>
      <c r="V138" s="8">
        <f>IFERROR(VLOOKUP($H138,FY15_TED_exp!$A$2:$V$246,9,FALSE),"--")</f>
        <v>334330.40999999997</v>
      </c>
      <c r="W138" s="8">
        <f>IFERROR(VLOOKUP($H138,FY15_TED_exp!$A$2:$V$246,17,FALSE),"--")</f>
        <v>373779.38</v>
      </c>
      <c r="X138" s="8">
        <f>IFERROR(VLOOKUP($H138,FY15_TED_exp!$A$2:$V$246,19,FALSE),"--")</f>
        <v>494804.09</v>
      </c>
      <c r="Y138" s="8">
        <f>IFERROR(VLOOKUP($H138,FY15_TED_exp!$A$2:$V$246,12,FALSE),"--")</f>
        <v>530740.25</v>
      </c>
      <c r="Z138" s="8">
        <f>IFERROR(VLOOKUP($H138,FY15_TED_exp!$A$2:$V$246,7,FALSE),"--")</f>
        <v>4337656.76</v>
      </c>
      <c r="AA138" s="8">
        <f>IFERROR(VLOOKUP($H138,FY15_TED_exp!$A$2:$V$246,18,FALSE),"--")</f>
        <v>484874.41</v>
      </c>
      <c r="AB138" s="8">
        <f>IFERROR(VLOOKUP($H138,FY15_TED_exp!$A$2:$V$246,4,FALSE),"--")</f>
        <v>404410</v>
      </c>
    </row>
    <row r="139" spans="1:28">
      <c r="A139" s="38" t="s">
        <v>264</v>
      </c>
      <c r="B139" s="31">
        <v>2353600</v>
      </c>
      <c r="C139" s="31">
        <v>4107809</v>
      </c>
      <c r="D139" s="31">
        <v>11496660</v>
      </c>
      <c r="E139" s="43">
        <v>1712181</v>
      </c>
      <c r="F139" s="45">
        <f t="shared" si="10"/>
        <v>19670250</v>
      </c>
      <c r="H139" s="12" t="s">
        <v>309</v>
      </c>
      <c r="I139" s="12">
        <v>731</v>
      </c>
      <c r="J139" s="8">
        <f t="shared" si="11"/>
        <v>3688505</v>
      </c>
      <c r="K139" s="8">
        <f t="shared" si="12"/>
        <v>353965</v>
      </c>
      <c r="L139" s="8">
        <f t="shared" si="13"/>
        <v>1547107</v>
      </c>
      <c r="M139" s="8">
        <f t="shared" si="14"/>
        <v>1690563</v>
      </c>
      <c r="N139" s="8">
        <f>IFERROR(VLOOKUP(I139,'FTE Enrollment by Grade Fiscal '!A$6:C$204,3,FALSE),"—")</f>
        <v>186</v>
      </c>
      <c r="Q139" s="13">
        <f>IFERROR(VLOOKUP($H139,FY15_TED_exp!$A$2:$V$246,2,FALSE),"--")</f>
        <v>3833959</v>
      </c>
      <c r="R139" s="8">
        <f>IFERROR(VLOOKUP($H139,FY15_TED_exp!$A$2:$V$246,11,FALSE),"--")</f>
        <v>2326593.62</v>
      </c>
      <c r="S139" s="8">
        <f>IFERROR(VLOOKUP($H139,FY15_TED_exp!$A$2:$V$246,5,FALSE),"--")</f>
        <v>45525.08</v>
      </c>
      <c r="T139" s="8">
        <f>IFERROR(VLOOKUP($H139,FY15_TED_exp!$A$2:$X$246,24,FALSE),"--")</f>
        <v>114783.68999999999</v>
      </c>
      <c r="U139" s="8">
        <f>IFERROR(VLOOKUP($H139,FY15_TED_exp!$A$2:$V$246,16,FALSE),"--")</f>
        <v>63418.25</v>
      </c>
      <c r="V139" s="8">
        <f>IFERROR(VLOOKUP($H139,FY15_TED_exp!$A$2:$V$246,9,FALSE),"--")</f>
        <v>113587.07</v>
      </c>
      <c r="W139" s="8">
        <f>IFERROR(VLOOKUP($H139,FY15_TED_exp!$A$2:$V$246,17,FALSE),"--")</f>
        <v>170290.46</v>
      </c>
      <c r="X139" s="8">
        <f>IFERROR(VLOOKUP($H139,FY15_TED_exp!$A$2:$V$246,19,FALSE),"--")</f>
        <v>252398.91</v>
      </c>
      <c r="Y139" s="8">
        <f>IFERROR(VLOOKUP($H139,FY15_TED_exp!$A$2:$V$246,12,FALSE),"--")</f>
        <v>211097.64</v>
      </c>
      <c r="Z139" s="8">
        <f>IFERROR(VLOOKUP($H139,FY15_TED_exp!$A$2:$V$246,7,FALSE),"--")</f>
        <v>10384.129999999999</v>
      </c>
      <c r="AA139" s="8">
        <f>IFERROR(VLOOKUP($H139,FY15_TED_exp!$A$2:$V$246,18,FALSE),"--")</f>
        <v>227811.77</v>
      </c>
      <c r="AB139" s="8">
        <f>IFERROR(VLOOKUP($H139,FY15_TED_exp!$A$2:$V$246,4,FALSE),"--")</f>
        <v>0</v>
      </c>
    </row>
    <row r="140" spans="1:28">
      <c r="A140" s="38" t="s">
        <v>265</v>
      </c>
      <c r="B140" s="31">
        <v>6389747</v>
      </c>
      <c r="C140" s="31">
        <v>21467045</v>
      </c>
      <c r="D140" s="31">
        <v>35968988</v>
      </c>
      <c r="E140" s="43">
        <v>4331153</v>
      </c>
      <c r="F140" s="45">
        <f t="shared" si="10"/>
        <v>68156933</v>
      </c>
      <c r="H140" s="12" t="s">
        <v>310</v>
      </c>
      <c r="I140" s="12">
        <v>732</v>
      </c>
      <c r="J140" s="8">
        <f t="shared" si="11"/>
        <v>36449191</v>
      </c>
      <c r="K140" s="8">
        <f t="shared" si="12"/>
        <v>4971409</v>
      </c>
      <c r="L140" s="8">
        <f t="shared" si="13"/>
        <v>8925775</v>
      </c>
      <c r="M140" s="8">
        <f t="shared" si="14"/>
        <v>21194602</v>
      </c>
      <c r="N140" s="8">
        <f>IFERROR(VLOOKUP(I140,'FTE Enrollment by Grade Fiscal '!A$6:C$204,3,FALSE),"—")</f>
        <v>3755</v>
      </c>
      <c r="Q140" s="13">
        <f>IFERROR(VLOOKUP($H140,FY15_TED_exp!$A$2:$V$246,2,FALSE),"--")</f>
        <v>37289023</v>
      </c>
      <c r="R140" s="8">
        <f>IFERROR(VLOOKUP($H140,FY15_TED_exp!$A$2:$V$246,11,FALSE),"--")</f>
        <v>21568440.16</v>
      </c>
      <c r="S140" s="8">
        <f>IFERROR(VLOOKUP($H140,FY15_TED_exp!$A$2:$V$246,5,FALSE),"--")</f>
        <v>558066.92000000004</v>
      </c>
      <c r="T140" s="8">
        <f>IFERROR(VLOOKUP($H140,FY15_TED_exp!$A$2:$X$246,24,FALSE),"--")</f>
        <v>1228474.56</v>
      </c>
      <c r="U140" s="8">
        <f>IFERROR(VLOOKUP($H140,FY15_TED_exp!$A$2:$V$246,16,FALSE),"--")</f>
        <v>1196503.48</v>
      </c>
      <c r="V140" s="8">
        <f>IFERROR(VLOOKUP($H140,FY15_TED_exp!$A$2:$V$246,9,FALSE),"--")</f>
        <v>591099.29</v>
      </c>
      <c r="W140" s="8">
        <f>IFERROR(VLOOKUP($H140,FY15_TED_exp!$A$2:$V$246,17,FALSE),"--")</f>
        <v>2042366.18</v>
      </c>
      <c r="X140" s="8">
        <f>IFERROR(VLOOKUP($H140,FY15_TED_exp!$A$2:$V$246,19,FALSE),"--")</f>
        <v>2108873.2599999998</v>
      </c>
      <c r="Y140" s="8">
        <f>IFERROR(VLOOKUP($H140,FY15_TED_exp!$A$2:$V$246,12,FALSE),"--")</f>
        <v>2493716.09</v>
      </c>
      <c r="Z140" s="8">
        <f>IFERROR(VLOOKUP($H140,FY15_TED_exp!$A$2:$V$246,7,FALSE),"--")</f>
        <v>79610.58</v>
      </c>
      <c r="AA140" s="8">
        <f>IFERROR(VLOOKUP($H140,FY15_TED_exp!$A$2:$V$246,18,FALSE),"--")</f>
        <v>2439811.39</v>
      </c>
      <c r="AB140" s="8">
        <f>IFERROR(VLOOKUP($H140,FY15_TED_exp!$A$2:$V$246,4,FALSE),"--")</f>
        <v>982509.75</v>
      </c>
    </row>
    <row r="141" spans="1:28">
      <c r="A141" s="38" t="s">
        <v>266</v>
      </c>
      <c r="B141" s="31">
        <v>3969193</v>
      </c>
      <c r="C141" s="31">
        <v>23300231</v>
      </c>
      <c r="D141" s="31">
        <v>31103967</v>
      </c>
      <c r="E141" s="43">
        <v>16590886</v>
      </c>
      <c r="F141" s="45">
        <f t="shared" si="10"/>
        <v>74964277</v>
      </c>
      <c r="H141" s="12" t="s">
        <v>311</v>
      </c>
      <c r="I141" s="12">
        <v>733</v>
      </c>
      <c r="J141" s="8">
        <f t="shared" si="11"/>
        <v>16286134</v>
      </c>
      <c r="K141" s="8">
        <f t="shared" si="12"/>
        <v>2095305</v>
      </c>
      <c r="L141" s="8">
        <f t="shared" si="13"/>
        <v>5212442</v>
      </c>
      <c r="M141" s="8">
        <f t="shared" si="14"/>
        <v>8781029</v>
      </c>
      <c r="N141" s="8">
        <f>IFERROR(VLOOKUP(I141,'FTE Enrollment by Grade Fiscal '!A$6:C$204,3,FALSE),"—")</f>
        <v>1471</v>
      </c>
      <c r="Q141" s="13">
        <f>IFERROR(VLOOKUP($H141,FY15_TED_exp!$A$2:$V$246,2,FALSE),"--")</f>
        <v>15938957</v>
      </c>
      <c r="R141" s="8">
        <f>IFERROR(VLOOKUP($H141,FY15_TED_exp!$A$2:$V$246,11,FALSE),"--")</f>
        <v>9459881.4199999999</v>
      </c>
      <c r="S141" s="8">
        <f>IFERROR(VLOOKUP($H141,FY15_TED_exp!$A$2:$V$246,5,FALSE),"--")</f>
        <v>239812.1</v>
      </c>
      <c r="T141" s="8">
        <f>IFERROR(VLOOKUP($H141,FY15_TED_exp!$A$2:$X$246,24,FALSE),"--")</f>
        <v>445979.35</v>
      </c>
      <c r="U141" s="8">
        <f>IFERROR(VLOOKUP($H141,FY15_TED_exp!$A$2:$V$246,16,FALSE),"--")</f>
        <v>330536.95</v>
      </c>
      <c r="V141" s="8">
        <f>IFERROR(VLOOKUP($H141,FY15_TED_exp!$A$2:$V$246,9,FALSE),"--")</f>
        <v>539674.44999999995</v>
      </c>
      <c r="W141" s="8">
        <f>IFERROR(VLOOKUP($H141,FY15_TED_exp!$A$2:$V$246,17,FALSE),"--")</f>
        <v>797759.87</v>
      </c>
      <c r="X141" s="8">
        <f>IFERROR(VLOOKUP($H141,FY15_TED_exp!$A$2:$V$246,19,FALSE),"--")</f>
        <v>827091.56</v>
      </c>
      <c r="Y141" s="8">
        <f>IFERROR(VLOOKUP($H141,FY15_TED_exp!$A$2:$V$246,12,FALSE),"--")</f>
        <v>1295921.8899999999</v>
      </c>
      <c r="Z141" s="8">
        <f>IFERROR(VLOOKUP($H141,FY15_TED_exp!$A$2:$V$246,7,FALSE),"--")</f>
        <v>0</v>
      </c>
      <c r="AA141" s="8">
        <f>IFERROR(VLOOKUP($H141,FY15_TED_exp!$A$2:$V$246,18,FALSE),"--")</f>
        <v>1071818.77</v>
      </c>
      <c r="AB141" s="8">
        <f>IFERROR(VLOOKUP($H141,FY15_TED_exp!$A$2:$V$246,4,FALSE),"--")</f>
        <v>0</v>
      </c>
    </row>
    <row r="142" spans="1:28">
      <c r="A142" s="38" t="s">
        <v>267</v>
      </c>
      <c r="B142" s="31">
        <v>22041949</v>
      </c>
      <c r="C142" s="31">
        <v>30438893</v>
      </c>
      <c r="D142" s="31">
        <v>50138464</v>
      </c>
      <c r="E142" s="43">
        <v>8077408</v>
      </c>
      <c r="F142" s="45">
        <f t="shared" si="10"/>
        <v>110696714</v>
      </c>
      <c r="H142" s="12" t="s">
        <v>312</v>
      </c>
      <c r="I142" s="12">
        <v>734</v>
      </c>
      <c r="J142" s="8">
        <f t="shared" si="11"/>
        <v>18766485</v>
      </c>
      <c r="K142" s="8">
        <f t="shared" si="12"/>
        <v>2899706</v>
      </c>
      <c r="L142" s="8">
        <f t="shared" si="13"/>
        <v>5946876</v>
      </c>
      <c r="M142" s="8">
        <f t="shared" si="14"/>
        <v>9839913</v>
      </c>
      <c r="N142" s="8">
        <f>IFERROR(VLOOKUP(I142,'FTE Enrollment by Grade Fiscal '!A$6:C$204,3,FALSE),"—")</f>
        <v>1746</v>
      </c>
      <c r="Q142" s="13">
        <f>IFERROR(VLOOKUP($H142,FY15_TED_exp!$A$2:$V$246,2,FALSE),"--")</f>
        <v>22499415</v>
      </c>
      <c r="R142" s="8">
        <f>IFERROR(VLOOKUP($H142,FY15_TED_exp!$A$2:$V$246,11,FALSE),"--")</f>
        <v>10603901.73</v>
      </c>
      <c r="S142" s="8">
        <f>IFERROR(VLOOKUP($H142,FY15_TED_exp!$A$2:$V$246,5,FALSE),"--")</f>
        <v>193016.99</v>
      </c>
      <c r="T142" s="8">
        <f>IFERROR(VLOOKUP($H142,FY15_TED_exp!$A$2:$X$246,24,FALSE),"--")</f>
        <v>599865.26</v>
      </c>
      <c r="U142" s="8">
        <f>IFERROR(VLOOKUP($H142,FY15_TED_exp!$A$2:$V$246,16,FALSE),"--")</f>
        <v>339646.25</v>
      </c>
      <c r="V142" s="8">
        <f>IFERROR(VLOOKUP($H142,FY15_TED_exp!$A$2:$V$246,9,FALSE),"--")</f>
        <v>256249.32</v>
      </c>
      <c r="W142" s="8">
        <f>IFERROR(VLOOKUP($H142,FY15_TED_exp!$A$2:$V$246,17,FALSE),"--")</f>
        <v>936643.11</v>
      </c>
      <c r="X142" s="8">
        <f>IFERROR(VLOOKUP($H142,FY15_TED_exp!$A$2:$V$246,19,FALSE),"--")</f>
        <v>1020421.15</v>
      </c>
      <c r="Y142" s="8">
        <f>IFERROR(VLOOKUP($H142,FY15_TED_exp!$A$2:$V$246,12,FALSE),"--")</f>
        <v>1058895.1100000001</v>
      </c>
      <c r="Z142" s="8">
        <f>IFERROR(VLOOKUP($H142,FY15_TED_exp!$A$2:$V$246,7,FALSE),"--")</f>
        <v>4557890.71</v>
      </c>
      <c r="AA142" s="8">
        <f>IFERROR(VLOOKUP($H142,FY15_TED_exp!$A$2:$V$246,18,FALSE),"--")</f>
        <v>1338881.8400000001</v>
      </c>
      <c r="AB142" s="8">
        <f>IFERROR(VLOOKUP($H142,FY15_TED_exp!$A$2:$V$246,4,FALSE),"--")</f>
        <v>1222112.94</v>
      </c>
    </row>
    <row r="143" spans="1:28">
      <c r="A143" s="38" t="s">
        <v>268</v>
      </c>
      <c r="B143" s="31">
        <v>1588132</v>
      </c>
      <c r="C143" s="31">
        <v>7042429</v>
      </c>
      <c r="D143" s="31">
        <v>6331843</v>
      </c>
      <c r="E143" s="43">
        <v>500387</v>
      </c>
      <c r="F143" s="45">
        <f t="shared" si="10"/>
        <v>15462791</v>
      </c>
      <c r="H143" s="12" t="s">
        <v>313</v>
      </c>
      <c r="I143" s="12">
        <v>735</v>
      </c>
      <c r="J143" s="8">
        <f t="shared" si="11"/>
        <v>19801160</v>
      </c>
      <c r="K143" s="8">
        <f t="shared" si="12"/>
        <v>2970844</v>
      </c>
      <c r="L143" s="8">
        <f t="shared" si="13"/>
        <v>5493319</v>
      </c>
      <c r="M143" s="8">
        <f t="shared" si="14"/>
        <v>9483605</v>
      </c>
      <c r="N143" s="8">
        <f>IFERROR(VLOOKUP(I143,'FTE Enrollment by Grade Fiscal '!A$6:C$204,3,FALSE),"—")</f>
        <v>1472</v>
      </c>
      <c r="Q143" s="13">
        <f>IFERROR(VLOOKUP($H143,FY15_TED_exp!$A$2:$V$246,2,FALSE),"--")</f>
        <v>21324821</v>
      </c>
      <c r="R143" s="8">
        <f>IFERROR(VLOOKUP($H143,FY15_TED_exp!$A$2:$V$246,11,FALSE),"--")</f>
        <v>9312718.5999999996</v>
      </c>
      <c r="S143" s="8">
        <f>IFERROR(VLOOKUP($H143,FY15_TED_exp!$A$2:$V$246,5,FALSE),"--")</f>
        <v>284755.65000000002</v>
      </c>
      <c r="T143" s="8">
        <f>IFERROR(VLOOKUP($H143,FY15_TED_exp!$A$2:$X$246,24,FALSE),"--")</f>
        <v>778584.65</v>
      </c>
      <c r="U143" s="8">
        <f>IFERROR(VLOOKUP($H143,FY15_TED_exp!$A$2:$V$246,16,FALSE),"--")</f>
        <v>447329.92</v>
      </c>
      <c r="V143" s="8">
        <f>IFERROR(VLOOKUP($H143,FY15_TED_exp!$A$2:$V$246,9,FALSE),"--")</f>
        <v>260117.82</v>
      </c>
      <c r="W143" s="8">
        <f>IFERROR(VLOOKUP($H143,FY15_TED_exp!$A$2:$V$246,17,FALSE),"--")</f>
        <v>1087681.8400000001</v>
      </c>
      <c r="X143" s="8">
        <f>IFERROR(VLOOKUP($H143,FY15_TED_exp!$A$2:$V$246,19,FALSE),"--")</f>
        <v>924270.14</v>
      </c>
      <c r="Y143" s="8">
        <f>IFERROR(VLOOKUP($H143,FY15_TED_exp!$A$2:$V$246,12,FALSE),"--")</f>
        <v>1657120.96</v>
      </c>
      <c r="Z143" s="8">
        <f>IFERROR(VLOOKUP($H143,FY15_TED_exp!$A$2:$V$246,7,FALSE),"--")</f>
        <v>2430169.37</v>
      </c>
      <c r="AA143" s="8">
        <f>IFERROR(VLOOKUP($H143,FY15_TED_exp!$A$2:$V$246,18,FALSE),"--")</f>
        <v>943615.26</v>
      </c>
      <c r="AB143" s="8">
        <f>IFERROR(VLOOKUP($H143,FY15_TED_exp!$A$2:$V$246,4,FALSE),"--")</f>
        <v>908110</v>
      </c>
    </row>
    <row r="144" spans="1:28">
      <c r="A144" s="38" t="s">
        <v>269</v>
      </c>
      <c r="B144" s="31">
        <v>4882034</v>
      </c>
      <c r="C144" s="31">
        <v>5621709</v>
      </c>
      <c r="D144" s="31">
        <v>17563274</v>
      </c>
      <c r="E144" s="43">
        <v>7043389</v>
      </c>
      <c r="F144" s="45">
        <f t="shared" si="10"/>
        <v>35110406</v>
      </c>
      <c r="H144" s="12" t="s">
        <v>314</v>
      </c>
      <c r="I144" s="12">
        <v>736</v>
      </c>
      <c r="J144" s="8">
        <f t="shared" si="11"/>
        <v>59947281</v>
      </c>
      <c r="K144" s="8">
        <f t="shared" si="12"/>
        <v>6972584</v>
      </c>
      <c r="L144" s="8">
        <f t="shared" si="13"/>
        <v>20298976</v>
      </c>
      <c r="M144" s="8">
        <f t="shared" si="14"/>
        <v>31020120</v>
      </c>
      <c r="N144" s="8">
        <f>IFERROR(VLOOKUP(I144,'FTE Enrollment by Grade Fiscal '!A$6:C$204,3,FALSE),"—")</f>
        <v>5625</v>
      </c>
      <c r="Q144" s="13">
        <f>IFERROR(VLOOKUP($H144,FY15_TED_exp!$A$2:$V$246,2,FALSE),"--")</f>
        <v>68026828</v>
      </c>
      <c r="R144" s="8">
        <f>IFERROR(VLOOKUP($H144,FY15_TED_exp!$A$2:$V$246,11,FALSE),"--")</f>
        <v>34837018.649999999</v>
      </c>
      <c r="S144" s="8">
        <f>IFERROR(VLOOKUP($H144,FY15_TED_exp!$A$2:$V$246,5,FALSE),"--")</f>
        <v>704788.95</v>
      </c>
      <c r="T144" s="8">
        <f>IFERROR(VLOOKUP($H144,FY15_TED_exp!$A$2:$X$246,24,FALSE),"--")</f>
        <v>3012272.2199999997</v>
      </c>
      <c r="U144" s="8">
        <f>IFERROR(VLOOKUP($H144,FY15_TED_exp!$A$2:$V$246,16,FALSE),"--")</f>
        <v>2891251.53</v>
      </c>
      <c r="V144" s="8">
        <f>IFERROR(VLOOKUP($H144,FY15_TED_exp!$A$2:$V$246,9,FALSE),"--")</f>
        <v>806810.78</v>
      </c>
      <c r="W144" s="8">
        <f>IFERROR(VLOOKUP($H144,FY15_TED_exp!$A$2:$V$246,17,FALSE),"--")</f>
        <v>2837056.45</v>
      </c>
      <c r="X144" s="8">
        <f>IFERROR(VLOOKUP($H144,FY15_TED_exp!$A$2:$V$246,19,FALSE),"--")</f>
        <v>3047736.31</v>
      </c>
      <c r="Y144" s="8">
        <f>IFERROR(VLOOKUP($H144,FY15_TED_exp!$A$2:$V$246,12,FALSE),"--")</f>
        <v>4332914.79</v>
      </c>
      <c r="Z144" s="8">
        <f>IFERROR(VLOOKUP($H144,FY15_TED_exp!$A$2:$V$246,7,FALSE),"--")</f>
        <v>2897838.1</v>
      </c>
      <c r="AA144" s="8">
        <f>IFERROR(VLOOKUP($H144,FY15_TED_exp!$A$2:$V$246,18,FALSE),"--")</f>
        <v>3830764.41</v>
      </c>
      <c r="AB144" s="8">
        <f>IFERROR(VLOOKUP($H144,FY15_TED_exp!$A$2:$V$246,4,FALSE),"--")</f>
        <v>6225222</v>
      </c>
    </row>
    <row r="145" spans="1:28">
      <c r="A145" s="38" t="s">
        <v>270</v>
      </c>
      <c r="B145" s="31">
        <v>9327940</v>
      </c>
      <c r="C145" s="31">
        <v>42581717</v>
      </c>
      <c r="D145" s="31">
        <v>53703515</v>
      </c>
      <c r="E145" s="43">
        <v>9344669</v>
      </c>
      <c r="F145" s="45">
        <f t="shared" si="10"/>
        <v>114957841</v>
      </c>
      <c r="H145" s="12" t="s">
        <v>315</v>
      </c>
      <c r="I145" s="12">
        <v>737</v>
      </c>
      <c r="J145" s="8">
        <f t="shared" si="11"/>
        <v>81015334</v>
      </c>
      <c r="K145" s="8">
        <f t="shared" si="12"/>
        <v>11257023</v>
      </c>
      <c r="L145" s="8">
        <f t="shared" si="13"/>
        <v>28897950</v>
      </c>
      <c r="M145" s="8">
        <f t="shared" si="14"/>
        <v>40328272</v>
      </c>
      <c r="N145" s="8">
        <f>IFERROR(VLOOKUP(I145,'FTE Enrollment by Grade Fiscal '!A$6:C$204,3,FALSE),"—")</f>
        <v>7844</v>
      </c>
      <c r="Q145" s="13">
        <f>IFERROR(VLOOKUP($H145,FY15_TED_exp!$A$2:$V$246,2,FALSE),"--")</f>
        <v>84207428</v>
      </c>
      <c r="R145" s="8">
        <f>IFERROR(VLOOKUP($H145,FY15_TED_exp!$A$2:$V$246,11,FALSE),"--")</f>
        <v>51572341.909999996</v>
      </c>
      <c r="S145" s="8">
        <f>IFERROR(VLOOKUP($H145,FY15_TED_exp!$A$2:$V$246,5,FALSE),"--")</f>
        <v>994888.39</v>
      </c>
      <c r="T145" s="8">
        <f>IFERROR(VLOOKUP($H145,FY15_TED_exp!$A$2:$X$246,24,FALSE),"--")</f>
        <v>3708853.4600000004</v>
      </c>
      <c r="U145" s="8">
        <f>IFERROR(VLOOKUP($H145,FY15_TED_exp!$A$2:$V$246,16,FALSE),"--")</f>
        <v>2352371.37</v>
      </c>
      <c r="V145" s="8">
        <f>IFERROR(VLOOKUP($H145,FY15_TED_exp!$A$2:$V$246,9,FALSE),"--")</f>
        <v>632912.79</v>
      </c>
      <c r="W145" s="8">
        <f>IFERROR(VLOOKUP($H145,FY15_TED_exp!$A$2:$V$246,17,FALSE),"--")</f>
        <v>4584090.16</v>
      </c>
      <c r="X145" s="8">
        <f>IFERROR(VLOOKUP($H145,FY15_TED_exp!$A$2:$V$246,19,FALSE),"--")</f>
        <v>2615924.89</v>
      </c>
      <c r="Y145" s="8">
        <f>IFERROR(VLOOKUP($H145,FY15_TED_exp!$A$2:$V$246,12,FALSE),"--")</f>
        <v>5711212.6500000004</v>
      </c>
      <c r="Z145" s="8">
        <f>IFERROR(VLOOKUP($H145,FY15_TED_exp!$A$2:$V$246,7,FALSE),"--")</f>
        <v>6020114.7800000003</v>
      </c>
      <c r="AA145" s="8">
        <f>IFERROR(VLOOKUP($H145,FY15_TED_exp!$A$2:$V$246,18,FALSE),"--")</f>
        <v>4876992.33</v>
      </c>
      <c r="AB145" s="8">
        <f>IFERROR(VLOOKUP($H145,FY15_TED_exp!$A$2:$V$246,4,FALSE),"--")</f>
        <v>0</v>
      </c>
    </row>
    <row r="146" spans="1:28">
      <c r="A146" s="38" t="s">
        <v>271</v>
      </c>
      <c r="B146" s="31">
        <v>3534998</v>
      </c>
      <c r="C146" s="31">
        <v>19375473</v>
      </c>
      <c r="D146" s="31">
        <v>16958066</v>
      </c>
      <c r="E146" s="43">
        <v>3326254</v>
      </c>
      <c r="F146" s="45">
        <f t="shared" si="10"/>
        <v>43194791</v>
      </c>
      <c r="H146" s="12" t="s">
        <v>316</v>
      </c>
      <c r="I146" s="12">
        <v>738</v>
      </c>
      <c r="J146" s="8">
        <f t="shared" si="11"/>
        <v>42820141</v>
      </c>
      <c r="K146" s="8">
        <f t="shared" si="12"/>
        <v>5645540</v>
      </c>
      <c r="L146" s="8">
        <f t="shared" si="13"/>
        <v>9009944</v>
      </c>
      <c r="M146" s="8">
        <f t="shared" si="14"/>
        <v>17088390</v>
      </c>
      <c r="N146" s="8">
        <f>IFERROR(VLOOKUP(I146,'FTE Enrollment by Grade Fiscal '!A$6:C$204,3,FALSE),"—")</f>
        <v>3057</v>
      </c>
      <c r="Q146" s="13">
        <f>IFERROR(VLOOKUP($H146,FY15_TED_exp!$A$2:$V$246,2,FALSE),"--")</f>
        <v>54870843</v>
      </c>
      <c r="R146" s="8">
        <f>IFERROR(VLOOKUP($H146,FY15_TED_exp!$A$2:$V$246,11,FALSE),"--")</f>
        <v>19804940.949999999</v>
      </c>
      <c r="S146" s="8">
        <f>IFERROR(VLOOKUP($H146,FY15_TED_exp!$A$2:$V$246,5,FALSE),"--")</f>
        <v>365251.33</v>
      </c>
      <c r="T146" s="8">
        <f>IFERROR(VLOOKUP($H146,FY15_TED_exp!$A$2:$X$246,24,FALSE),"--")</f>
        <v>1072890.04</v>
      </c>
      <c r="U146" s="8">
        <f>IFERROR(VLOOKUP($H146,FY15_TED_exp!$A$2:$V$246,16,FALSE),"--")</f>
        <v>876256.4</v>
      </c>
      <c r="V146" s="8">
        <f>IFERROR(VLOOKUP($H146,FY15_TED_exp!$A$2:$V$246,9,FALSE),"--")</f>
        <v>275533.23</v>
      </c>
      <c r="W146" s="8">
        <f>IFERROR(VLOOKUP($H146,FY15_TED_exp!$A$2:$V$246,17,FALSE),"--")</f>
        <v>1242401.6499999999</v>
      </c>
      <c r="X146" s="8">
        <f>IFERROR(VLOOKUP($H146,FY15_TED_exp!$A$2:$V$246,19,FALSE),"--")</f>
        <v>1380647.86</v>
      </c>
      <c r="Y146" s="8">
        <f>IFERROR(VLOOKUP($H146,FY15_TED_exp!$A$2:$V$246,12,FALSE),"--")</f>
        <v>1739105.73</v>
      </c>
      <c r="Z146" s="8">
        <f>IFERROR(VLOOKUP($H146,FY15_TED_exp!$A$2:$V$246,7,FALSE),"--")</f>
        <v>13752921.300000001</v>
      </c>
      <c r="AA146" s="8">
        <f>IFERROR(VLOOKUP($H146,FY15_TED_exp!$A$2:$V$246,18,FALSE),"--")</f>
        <v>2171763.34</v>
      </c>
      <c r="AB146" s="8">
        <f>IFERROR(VLOOKUP($H146,FY15_TED_exp!$A$2:$V$246,4,FALSE),"--")</f>
        <v>386475</v>
      </c>
    </row>
    <row r="147" spans="1:28">
      <c r="A147" s="38" t="s">
        <v>272</v>
      </c>
      <c r="B147" s="31">
        <v>2974200</v>
      </c>
      <c r="C147" s="31">
        <v>7788825</v>
      </c>
      <c r="D147" s="31">
        <v>7221338</v>
      </c>
      <c r="E147" s="43">
        <v>1060643</v>
      </c>
      <c r="F147" s="45">
        <f t="shared" si="10"/>
        <v>19045006</v>
      </c>
      <c r="H147" s="12" t="s">
        <v>317</v>
      </c>
      <c r="I147" s="12">
        <v>739</v>
      </c>
      <c r="J147" s="8">
        <f t="shared" si="11"/>
        <v>13719621</v>
      </c>
      <c r="K147" s="8">
        <f t="shared" si="12"/>
        <v>1435055</v>
      </c>
      <c r="L147" s="8">
        <f t="shared" si="13"/>
        <v>8317272</v>
      </c>
      <c r="M147" s="8">
        <f t="shared" si="14"/>
        <v>3870204</v>
      </c>
      <c r="N147" s="8">
        <f>IFERROR(VLOOKUP(I147,'FTE Enrollment by Grade Fiscal '!A$6:C$204,3,FALSE),"—")</f>
        <v>1018</v>
      </c>
      <c r="Q147" s="13">
        <f>IFERROR(VLOOKUP($H147,FY15_TED_exp!$A$2:$V$246,2,FALSE),"--")</f>
        <v>13587169</v>
      </c>
      <c r="R147" s="8">
        <f>IFERROR(VLOOKUP($H147,FY15_TED_exp!$A$2:$V$246,11,FALSE),"--")</f>
        <v>8169714.8499999996</v>
      </c>
      <c r="S147" s="8">
        <f>IFERROR(VLOOKUP($H147,FY15_TED_exp!$A$2:$V$246,5,FALSE),"--")</f>
        <v>271159.95</v>
      </c>
      <c r="T147" s="8">
        <f>IFERROR(VLOOKUP($H147,FY15_TED_exp!$A$2:$X$246,24,FALSE),"--")</f>
        <v>132795.66</v>
      </c>
      <c r="U147" s="8">
        <f>IFERROR(VLOOKUP($H147,FY15_TED_exp!$A$2:$V$246,16,FALSE),"--")</f>
        <v>1061741.92</v>
      </c>
      <c r="V147" s="8">
        <f>IFERROR(VLOOKUP($H147,FY15_TED_exp!$A$2:$V$246,9,FALSE),"--")</f>
        <v>429278.91</v>
      </c>
      <c r="W147" s="8">
        <f>IFERROR(VLOOKUP($H147,FY15_TED_exp!$A$2:$V$246,17,FALSE),"--")</f>
        <v>706557.81</v>
      </c>
      <c r="X147" s="8">
        <f>IFERROR(VLOOKUP($H147,FY15_TED_exp!$A$2:$V$246,19,FALSE),"--")</f>
        <v>647444.61</v>
      </c>
      <c r="Y147" s="8">
        <f>IFERROR(VLOOKUP($H147,FY15_TED_exp!$A$2:$V$246,12,FALSE),"--")</f>
        <v>1059287.94</v>
      </c>
      <c r="Z147" s="8">
        <f>IFERROR(VLOOKUP($H147,FY15_TED_exp!$A$2:$V$246,7,FALSE),"--")</f>
        <v>0</v>
      </c>
      <c r="AA147" s="8">
        <f>IFERROR(VLOOKUP($H147,FY15_TED_exp!$A$2:$V$246,18,FALSE),"--")</f>
        <v>641922.54</v>
      </c>
      <c r="AB147" s="8">
        <f>IFERROR(VLOOKUP($H147,FY15_TED_exp!$A$2:$V$246,4,FALSE),"--")</f>
        <v>0</v>
      </c>
    </row>
    <row r="148" spans="1:28">
      <c r="A148" s="38" t="s">
        <v>273</v>
      </c>
      <c r="B148" s="31">
        <v>4740362</v>
      </c>
      <c r="C148" s="31">
        <v>15148406</v>
      </c>
      <c r="D148" s="31">
        <v>33671783</v>
      </c>
      <c r="E148" s="43">
        <v>2073664</v>
      </c>
      <c r="F148" s="45">
        <f t="shared" si="10"/>
        <v>55634215</v>
      </c>
      <c r="H148" s="12" t="s">
        <v>318</v>
      </c>
      <c r="I148" s="12">
        <v>740</v>
      </c>
      <c r="J148" s="8">
        <f t="shared" si="11"/>
        <v>11706449</v>
      </c>
      <c r="K148" s="8">
        <f t="shared" si="12"/>
        <v>2231016</v>
      </c>
      <c r="L148" s="8">
        <f t="shared" si="13"/>
        <v>2774116</v>
      </c>
      <c r="M148" s="8">
        <f t="shared" si="14"/>
        <v>6438123</v>
      </c>
      <c r="N148" s="8">
        <f>IFERROR(VLOOKUP(I148,'FTE Enrollment by Grade Fiscal '!A$6:C$204,3,FALSE),"—")</f>
        <v>1206</v>
      </c>
      <c r="Q148" s="13">
        <f>IFERROR(VLOOKUP($H148,FY15_TED_exp!$A$2:$V$246,2,FALSE),"--")</f>
        <v>11966774</v>
      </c>
      <c r="R148" s="8">
        <f>IFERROR(VLOOKUP($H148,FY15_TED_exp!$A$2:$V$246,11,FALSE),"--")</f>
        <v>7228891.6799999997</v>
      </c>
      <c r="S148" s="8">
        <f>IFERROR(VLOOKUP($H148,FY15_TED_exp!$A$2:$V$246,5,FALSE),"--")</f>
        <v>128314.54</v>
      </c>
      <c r="T148" s="8">
        <f>IFERROR(VLOOKUP($H148,FY15_TED_exp!$A$2:$X$246,24,FALSE),"--")</f>
        <v>307448.58</v>
      </c>
      <c r="U148" s="8">
        <f>IFERROR(VLOOKUP($H148,FY15_TED_exp!$A$2:$V$246,16,FALSE),"--")</f>
        <v>159998.20000000001</v>
      </c>
      <c r="V148" s="8">
        <f>IFERROR(VLOOKUP($H148,FY15_TED_exp!$A$2:$V$246,9,FALSE),"--")</f>
        <v>603530.76</v>
      </c>
      <c r="W148" s="8">
        <f>IFERROR(VLOOKUP($H148,FY15_TED_exp!$A$2:$V$246,17,FALSE),"--")</f>
        <v>578793.06999999995</v>
      </c>
      <c r="X148" s="8">
        <f>IFERROR(VLOOKUP($H148,FY15_TED_exp!$A$2:$V$246,19,FALSE),"--")</f>
        <v>500270.18</v>
      </c>
      <c r="Y148" s="8">
        <f>IFERROR(VLOOKUP($H148,FY15_TED_exp!$A$2:$V$246,12,FALSE),"--")</f>
        <v>741324.6</v>
      </c>
      <c r="Z148" s="8">
        <f>IFERROR(VLOOKUP($H148,FY15_TED_exp!$A$2:$V$246,7,FALSE),"--")</f>
        <v>-9765.5</v>
      </c>
      <c r="AA148" s="8">
        <f>IFERROR(VLOOKUP($H148,FY15_TED_exp!$A$2:$V$246,18,FALSE),"--")</f>
        <v>863680.5</v>
      </c>
      <c r="AB148" s="8">
        <f>IFERROR(VLOOKUP($H148,FY15_TED_exp!$A$2:$V$246,4,FALSE),"--")</f>
        <v>479237.5</v>
      </c>
    </row>
    <row r="149" spans="1:28">
      <c r="A149" s="38" t="s">
        <v>351</v>
      </c>
      <c r="B149" s="31">
        <v>10539023</v>
      </c>
      <c r="C149" s="31">
        <v>60033717</v>
      </c>
      <c r="D149" s="31">
        <v>38334195</v>
      </c>
      <c r="E149" s="43">
        <v>13492926</v>
      </c>
      <c r="F149" s="45">
        <f t="shared" si="10"/>
        <v>122399861</v>
      </c>
      <c r="H149" s="12" t="s">
        <v>319</v>
      </c>
      <c r="I149" s="12">
        <v>741</v>
      </c>
      <c r="J149" s="8">
        <f t="shared" si="11"/>
        <v>131475786</v>
      </c>
      <c r="K149" s="8">
        <f t="shared" si="12"/>
        <v>13096017</v>
      </c>
      <c r="L149" s="8">
        <f t="shared" si="13"/>
        <v>60657318</v>
      </c>
      <c r="M149" s="8">
        <f t="shared" si="14"/>
        <v>56661367</v>
      </c>
      <c r="N149" s="8">
        <f>IFERROR(VLOOKUP(I149,'FTE Enrollment by Grade Fiscal '!A$6:C$204,3,FALSE),"—")</f>
        <v>12594</v>
      </c>
      <c r="Q149" s="13">
        <f>IFERROR(VLOOKUP($H149,FY15_TED_exp!$A$2:$V$246,2,FALSE),"--")</f>
        <v>133888081</v>
      </c>
      <c r="R149" s="8">
        <f>IFERROR(VLOOKUP($H149,FY15_TED_exp!$A$2:$V$246,11,FALSE),"--")</f>
        <v>65903187.859999999</v>
      </c>
      <c r="S149" s="8">
        <f>IFERROR(VLOOKUP($H149,FY15_TED_exp!$A$2:$V$246,5,FALSE),"--")</f>
        <v>1891512.66</v>
      </c>
      <c r="T149" s="8">
        <f>IFERROR(VLOOKUP($H149,FY15_TED_exp!$A$2:$X$246,24,FALSE),"--")</f>
        <v>5336554.82</v>
      </c>
      <c r="U149" s="8">
        <f>IFERROR(VLOOKUP($H149,FY15_TED_exp!$A$2:$V$246,16,FALSE),"--")</f>
        <v>8363609.6299999999</v>
      </c>
      <c r="V149" s="8">
        <f>IFERROR(VLOOKUP($H149,FY15_TED_exp!$A$2:$V$246,9,FALSE),"--")</f>
        <v>1105527.3700000001</v>
      </c>
      <c r="W149" s="8">
        <f>IFERROR(VLOOKUP($H149,FY15_TED_exp!$A$2:$V$246,17,FALSE),"--")</f>
        <v>6576915.2800000003</v>
      </c>
      <c r="X149" s="8">
        <f>IFERROR(VLOOKUP($H149,FY15_TED_exp!$A$2:$V$246,19,FALSE),"--")</f>
        <v>7113751.25</v>
      </c>
      <c r="Y149" s="8">
        <f>IFERROR(VLOOKUP($H149,FY15_TED_exp!$A$2:$V$246,12,FALSE),"--")</f>
        <v>8638777.9700000007</v>
      </c>
      <c r="Z149" s="8">
        <f>IFERROR(VLOOKUP($H149,FY15_TED_exp!$A$2:$V$246,7,FALSE),"--")</f>
        <v>19400342.969999999</v>
      </c>
      <c r="AA149" s="8">
        <f>IFERROR(VLOOKUP($H149,FY15_TED_exp!$A$2:$V$246,18,FALSE),"--")</f>
        <v>6256386.8700000001</v>
      </c>
      <c r="AB149" s="8">
        <f>IFERROR(VLOOKUP($H149,FY15_TED_exp!$A$2:$V$246,4,FALSE),"--")</f>
        <v>0</v>
      </c>
    </row>
    <row r="150" spans="1:28">
      <c r="A150" s="38" t="s">
        <v>274</v>
      </c>
      <c r="B150" s="31">
        <v>2355581</v>
      </c>
      <c r="C150" s="31">
        <v>4729331</v>
      </c>
      <c r="D150" s="31">
        <v>7082214</v>
      </c>
      <c r="E150" s="43">
        <v>1232632</v>
      </c>
      <c r="F150" s="45">
        <f t="shared" si="10"/>
        <v>15399758</v>
      </c>
      <c r="H150" s="12" t="s">
        <v>320</v>
      </c>
      <c r="I150" s="12">
        <v>742</v>
      </c>
      <c r="J150" s="8">
        <f t="shared" si="11"/>
        <v>17805098</v>
      </c>
      <c r="K150" s="8">
        <f t="shared" si="12"/>
        <v>2799391</v>
      </c>
      <c r="L150" s="8">
        <f t="shared" si="13"/>
        <v>5150401</v>
      </c>
      <c r="M150" s="8">
        <f t="shared" si="14"/>
        <v>8765640</v>
      </c>
      <c r="N150" s="8">
        <f>IFERROR(VLOOKUP(I150,'FTE Enrollment by Grade Fiscal '!A$6:C$204,3,FALSE),"—")</f>
        <v>1445</v>
      </c>
      <c r="Q150" s="13">
        <f>IFERROR(VLOOKUP($H150,FY15_TED_exp!$A$2:$V$246,2,FALSE),"--")</f>
        <v>18871269</v>
      </c>
      <c r="R150" s="8">
        <f>IFERROR(VLOOKUP($H150,FY15_TED_exp!$A$2:$V$246,11,FALSE),"--")</f>
        <v>10428014.960000001</v>
      </c>
      <c r="S150" s="8">
        <f>IFERROR(VLOOKUP($H150,FY15_TED_exp!$A$2:$V$246,5,FALSE),"--")</f>
        <v>243972.77</v>
      </c>
      <c r="T150" s="8">
        <f>IFERROR(VLOOKUP($H150,FY15_TED_exp!$A$2:$X$246,24,FALSE),"--")</f>
        <v>811676.69000000006</v>
      </c>
      <c r="U150" s="8">
        <f>IFERROR(VLOOKUP($H150,FY15_TED_exp!$A$2:$V$246,16,FALSE),"--")</f>
        <v>702259.58</v>
      </c>
      <c r="V150" s="8">
        <f>IFERROR(VLOOKUP($H150,FY15_TED_exp!$A$2:$V$246,9,FALSE),"--")</f>
        <v>385640.52</v>
      </c>
      <c r="W150" s="8">
        <f>IFERROR(VLOOKUP($H150,FY15_TED_exp!$A$2:$V$246,17,FALSE),"--")</f>
        <v>1068614.1399999999</v>
      </c>
      <c r="X150" s="8">
        <f>IFERROR(VLOOKUP($H150,FY15_TED_exp!$A$2:$V$246,19,FALSE),"--")</f>
        <v>894622.27</v>
      </c>
      <c r="Y150" s="8">
        <f>IFERROR(VLOOKUP($H150,FY15_TED_exp!$A$2:$V$246,12,FALSE),"--")</f>
        <v>1430036.18</v>
      </c>
      <c r="Z150" s="8">
        <f>IFERROR(VLOOKUP($H150,FY15_TED_exp!$A$2:$V$246,7,FALSE),"--")</f>
        <v>0</v>
      </c>
      <c r="AA150" s="8">
        <f>IFERROR(VLOOKUP($H150,FY15_TED_exp!$A$2:$V$246,18,FALSE),"--")</f>
        <v>1023840.02</v>
      </c>
      <c r="AB150" s="8">
        <f>IFERROR(VLOOKUP($H150,FY15_TED_exp!$A$2:$V$246,4,FALSE),"--")</f>
        <v>0</v>
      </c>
    </row>
    <row r="151" spans="1:28">
      <c r="A151" s="38" t="s">
        <v>275</v>
      </c>
      <c r="B151" s="31">
        <v>4958687</v>
      </c>
      <c r="C151" s="31">
        <v>15291455</v>
      </c>
      <c r="D151" s="31">
        <v>22995643</v>
      </c>
      <c r="E151" s="43">
        <v>2438894</v>
      </c>
      <c r="F151" s="45">
        <f t="shared" si="10"/>
        <v>45684679</v>
      </c>
      <c r="H151" s="12" t="s">
        <v>321</v>
      </c>
      <c r="I151" s="12">
        <v>743</v>
      </c>
      <c r="J151" s="8">
        <f t="shared" si="11"/>
        <v>15270387</v>
      </c>
      <c r="K151" s="8">
        <f t="shared" si="12"/>
        <v>3033901</v>
      </c>
      <c r="L151" s="8">
        <f t="shared" si="13"/>
        <v>4835107</v>
      </c>
      <c r="M151" s="8">
        <f t="shared" si="14"/>
        <v>4376474</v>
      </c>
      <c r="N151" s="8">
        <f>IFERROR(VLOOKUP(I151,'FTE Enrollment by Grade Fiscal '!A$6:C$204,3,FALSE),"—")</f>
        <v>900</v>
      </c>
      <c r="Q151" s="13">
        <f>IFERROR(VLOOKUP($H151,FY15_TED_exp!$A$2:$V$246,2,FALSE),"--")</f>
        <v>13722932</v>
      </c>
      <c r="R151" s="8">
        <f>IFERROR(VLOOKUP($H151,FY15_TED_exp!$A$2:$V$246,11,FALSE),"--")</f>
        <v>6086359.4299999997</v>
      </c>
      <c r="S151" s="8">
        <f>IFERROR(VLOOKUP($H151,FY15_TED_exp!$A$2:$V$246,5,FALSE),"--")</f>
        <v>186472.11</v>
      </c>
      <c r="T151" s="8">
        <f>IFERROR(VLOOKUP($H151,FY15_TED_exp!$A$2:$X$246,24,FALSE),"--")</f>
        <v>925075.98</v>
      </c>
      <c r="U151" s="8">
        <f>IFERROR(VLOOKUP($H151,FY15_TED_exp!$A$2:$V$246,16,FALSE),"--")</f>
        <v>639523.97</v>
      </c>
      <c r="V151" s="8">
        <f>IFERROR(VLOOKUP($H151,FY15_TED_exp!$A$2:$V$246,9,FALSE),"--")</f>
        <v>687804.53</v>
      </c>
      <c r="W151" s="8">
        <f>IFERROR(VLOOKUP($H151,FY15_TED_exp!$A$2:$V$246,17,FALSE),"--")</f>
        <v>667756.53</v>
      </c>
      <c r="X151" s="8">
        <f>IFERROR(VLOOKUP($H151,FY15_TED_exp!$A$2:$V$246,19,FALSE),"--")</f>
        <v>813085.26</v>
      </c>
      <c r="Y151" s="8">
        <f>IFERROR(VLOOKUP($H151,FY15_TED_exp!$A$2:$V$246,12,FALSE),"--")</f>
        <v>2062207.5</v>
      </c>
      <c r="Z151" s="8">
        <f>IFERROR(VLOOKUP($H151,FY15_TED_exp!$A$2:$V$246,7,FALSE),"--")</f>
        <v>0</v>
      </c>
      <c r="AA151" s="8">
        <f>IFERROR(VLOOKUP($H151,FY15_TED_exp!$A$2:$V$246,18,FALSE),"--")</f>
        <v>746114.9</v>
      </c>
      <c r="AB151" s="8">
        <f>IFERROR(VLOOKUP($H151,FY15_TED_exp!$A$2:$V$246,4,FALSE),"--")</f>
        <v>180565.79</v>
      </c>
    </row>
    <row r="152" spans="1:28">
      <c r="A152" s="38" t="s">
        <v>276</v>
      </c>
      <c r="B152" s="31">
        <v>2109755</v>
      </c>
      <c r="C152" s="31">
        <v>9069969</v>
      </c>
      <c r="D152" s="31">
        <v>7546437</v>
      </c>
      <c r="E152" s="43">
        <v>193297</v>
      </c>
      <c r="F152" s="45">
        <f t="shared" si="10"/>
        <v>18919458</v>
      </c>
      <c r="H152" s="12" t="s">
        <v>322</v>
      </c>
      <c r="I152" s="12">
        <v>744</v>
      </c>
      <c r="J152" s="8">
        <f t="shared" si="11"/>
        <v>38600266</v>
      </c>
      <c r="K152" s="8">
        <f t="shared" si="12"/>
        <v>3178979</v>
      </c>
      <c r="L152" s="8">
        <f t="shared" si="13"/>
        <v>20471823</v>
      </c>
      <c r="M152" s="8">
        <f t="shared" si="14"/>
        <v>12656770</v>
      </c>
      <c r="N152" s="8">
        <f>IFERROR(VLOOKUP(I152,'FTE Enrollment by Grade Fiscal '!A$6:C$204,3,FALSE),"—")</f>
        <v>2705</v>
      </c>
      <c r="Q152" s="13">
        <f>IFERROR(VLOOKUP($H152,FY15_TED_exp!$A$2:$V$246,2,FALSE),"--")</f>
        <v>43479352</v>
      </c>
      <c r="R152" s="8">
        <f>IFERROR(VLOOKUP($H152,FY15_TED_exp!$A$2:$V$246,11,FALSE),"--")</f>
        <v>21697937.859999999</v>
      </c>
      <c r="S152" s="8">
        <f>IFERROR(VLOOKUP($H152,FY15_TED_exp!$A$2:$V$246,5,FALSE),"--")</f>
        <v>402315.91</v>
      </c>
      <c r="T152" s="8">
        <f>IFERROR(VLOOKUP($H152,FY15_TED_exp!$A$2:$X$246,24,FALSE),"--")</f>
        <v>1068903.17</v>
      </c>
      <c r="U152" s="8">
        <f>IFERROR(VLOOKUP($H152,FY15_TED_exp!$A$2:$V$246,16,FALSE),"--")</f>
        <v>744629.69</v>
      </c>
      <c r="V152" s="8">
        <f>IFERROR(VLOOKUP($H152,FY15_TED_exp!$A$2:$V$246,9,FALSE),"--")</f>
        <v>866107.3</v>
      </c>
      <c r="W152" s="8">
        <f>IFERROR(VLOOKUP($H152,FY15_TED_exp!$A$2:$V$246,17,FALSE),"--")</f>
        <v>1295691.25</v>
      </c>
      <c r="X152" s="8">
        <f>IFERROR(VLOOKUP($H152,FY15_TED_exp!$A$2:$V$246,19,FALSE),"--")</f>
        <v>1465931.79</v>
      </c>
      <c r="Y152" s="8">
        <f>IFERROR(VLOOKUP($H152,FY15_TED_exp!$A$2:$V$246,12,FALSE),"--")</f>
        <v>3197583.9</v>
      </c>
      <c r="Z152" s="8">
        <f>IFERROR(VLOOKUP($H152,FY15_TED_exp!$A$2:$V$246,7,FALSE),"--")</f>
        <v>8539412.8300000001</v>
      </c>
      <c r="AA152" s="8">
        <f>IFERROR(VLOOKUP($H152,FY15_TED_exp!$A$2:$V$246,18,FALSE),"--")</f>
        <v>1802138.42</v>
      </c>
      <c r="AB152" s="8">
        <f>IFERROR(VLOOKUP($H152,FY15_TED_exp!$A$2:$V$246,4,FALSE),"--")</f>
        <v>0</v>
      </c>
    </row>
    <row r="153" spans="1:28">
      <c r="A153" s="38" t="s">
        <v>277</v>
      </c>
      <c r="B153" s="31">
        <v>4845382</v>
      </c>
      <c r="C153" s="31">
        <v>12312471</v>
      </c>
      <c r="D153" s="31">
        <v>16290905</v>
      </c>
      <c r="E153" s="43">
        <v>17700</v>
      </c>
      <c r="F153" s="45">
        <f t="shared" si="10"/>
        <v>33466458</v>
      </c>
      <c r="H153" s="12" t="s">
        <v>323</v>
      </c>
      <c r="I153" s="12">
        <v>745</v>
      </c>
      <c r="J153" s="8">
        <f t="shared" si="11"/>
        <v>44527254</v>
      </c>
      <c r="K153" s="8">
        <f t="shared" si="12"/>
        <v>6776467</v>
      </c>
      <c r="L153" s="8">
        <f t="shared" si="13"/>
        <v>13683693</v>
      </c>
      <c r="M153" s="8">
        <f t="shared" si="14"/>
        <v>23652976</v>
      </c>
      <c r="N153" s="8">
        <f>IFERROR(VLOOKUP(I153,'FTE Enrollment by Grade Fiscal '!A$6:C$204,3,FALSE),"—")</f>
        <v>4239</v>
      </c>
      <c r="Q153" s="13">
        <f>IFERROR(VLOOKUP($H153,FY15_TED_exp!$A$2:$V$246,2,FALSE),"--")</f>
        <v>45208092</v>
      </c>
      <c r="R153" s="8">
        <f>IFERROR(VLOOKUP($H153,FY15_TED_exp!$A$2:$V$246,11,FALSE),"--")</f>
        <v>26638182.280000001</v>
      </c>
      <c r="S153" s="8">
        <f>IFERROR(VLOOKUP($H153,FY15_TED_exp!$A$2:$V$246,5,FALSE),"--")</f>
        <v>578046.9</v>
      </c>
      <c r="T153" s="8">
        <f>IFERROR(VLOOKUP($H153,FY15_TED_exp!$A$2:$X$246,24,FALSE),"--")</f>
        <v>1817307.1400000001</v>
      </c>
      <c r="U153" s="8">
        <f>IFERROR(VLOOKUP($H153,FY15_TED_exp!$A$2:$V$246,16,FALSE),"--")</f>
        <v>1611281.96</v>
      </c>
      <c r="V153" s="8">
        <f>IFERROR(VLOOKUP($H153,FY15_TED_exp!$A$2:$V$246,9,FALSE),"--")</f>
        <v>937644.49</v>
      </c>
      <c r="W153" s="8">
        <f>IFERROR(VLOOKUP($H153,FY15_TED_exp!$A$2:$V$246,17,FALSE),"--")</f>
        <v>2516303.87</v>
      </c>
      <c r="X153" s="8">
        <f>IFERROR(VLOOKUP($H153,FY15_TED_exp!$A$2:$V$246,19,FALSE),"--")</f>
        <v>2635106.08</v>
      </c>
      <c r="Y153" s="8">
        <f>IFERROR(VLOOKUP($H153,FY15_TED_exp!$A$2:$V$246,12,FALSE),"--")</f>
        <v>3611943.99</v>
      </c>
      <c r="Z153" s="8">
        <f>IFERROR(VLOOKUP($H153,FY15_TED_exp!$A$2:$V$246,7,FALSE),"--")</f>
        <v>949703.67</v>
      </c>
      <c r="AA153" s="8">
        <f>IFERROR(VLOOKUP($H153,FY15_TED_exp!$A$2:$V$246,18,FALSE),"--")</f>
        <v>3233860.36</v>
      </c>
      <c r="AB153" s="8">
        <f>IFERROR(VLOOKUP($H153,FY15_TED_exp!$A$2:$V$246,4,FALSE),"--")</f>
        <v>0</v>
      </c>
    </row>
    <row r="154" spans="1:28">
      <c r="A154" s="38" t="s">
        <v>408</v>
      </c>
      <c r="B154" s="31">
        <v>2780825</v>
      </c>
      <c r="C154" s="31">
        <v>1713906</v>
      </c>
      <c r="D154" s="31">
        <v>6937673</v>
      </c>
      <c r="E154" s="43">
        <v>348070</v>
      </c>
      <c r="F154" s="45">
        <f t="shared" si="10"/>
        <v>11780474</v>
      </c>
      <c r="H154" s="12" t="s">
        <v>324</v>
      </c>
      <c r="I154" s="12">
        <v>746</v>
      </c>
      <c r="J154" s="8">
        <f t="shared" si="11"/>
        <v>104152190</v>
      </c>
      <c r="K154" s="8">
        <f t="shared" si="12"/>
        <v>9772520</v>
      </c>
      <c r="L154" s="8">
        <f t="shared" si="13"/>
        <v>31279299</v>
      </c>
      <c r="M154" s="8">
        <f t="shared" si="14"/>
        <v>51998319</v>
      </c>
      <c r="N154" s="8">
        <f>IFERROR(VLOOKUP(I154,'FTE Enrollment by Grade Fiscal '!A$6:C$204,3,FALSE),"—")</f>
        <v>9035</v>
      </c>
      <c r="Q154" s="13">
        <f>IFERROR(VLOOKUP($H154,FY15_TED_exp!$A$2:$V$246,2,FALSE),"--")</f>
        <v>112141767</v>
      </c>
      <c r="R154" s="8">
        <f>IFERROR(VLOOKUP($H154,FY15_TED_exp!$A$2:$V$246,11,FALSE),"--")</f>
        <v>59083330.009999998</v>
      </c>
      <c r="S154" s="8">
        <f>IFERROR(VLOOKUP($H154,FY15_TED_exp!$A$2:$V$246,5,FALSE),"--")</f>
        <v>1010377.93</v>
      </c>
      <c r="T154" s="8">
        <f>IFERROR(VLOOKUP($H154,FY15_TED_exp!$A$2:$X$246,24,FALSE),"--")</f>
        <v>2794752.9000000004</v>
      </c>
      <c r="U154" s="8">
        <f>IFERROR(VLOOKUP($H154,FY15_TED_exp!$A$2:$V$246,16,FALSE),"--")</f>
        <v>3259912.24</v>
      </c>
      <c r="V154" s="8">
        <f>IFERROR(VLOOKUP($H154,FY15_TED_exp!$A$2:$V$246,9,FALSE),"--")</f>
        <v>564847.4</v>
      </c>
      <c r="W154" s="8">
        <f>IFERROR(VLOOKUP($H154,FY15_TED_exp!$A$2:$V$246,17,FALSE),"--")</f>
        <v>5683841.8200000003</v>
      </c>
      <c r="X154" s="8">
        <f>IFERROR(VLOOKUP($H154,FY15_TED_exp!$A$2:$V$246,19,FALSE),"--")</f>
        <v>5643224.25</v>
      </c>
      <c r="Y154" s="8">
        <f>IFERROR(VLOOKUP($H154,FY15_TED_exp!$A$2:$V$246,12,FALSE),"--")</f>
        <v>6731591.8899999997</v>
      </c>
      <c r="Z154" s="8">
        <f>IFERROR(VLOOKUP($H154,FY15_TED_exp!$A$2:$V$246,7,FALSE),"--")</f>
        <v>5498674.1200000001</v>
      </c>
      <c r="AA154" s="8">
        <f>IFERROR(VLOOKUP($H154,FY15_TED_exp!$A$2:$V$246,18,FALSE),"--")</f>
        <v>5865692.8200000003</v>
      </c>
      <c r="AB154" s="8">
        <f>IFERROR(VLOOKUP($H154,FY15_TED_exp!$A$2:$V$246,4,FALSE),"--")</f>
        <v>4115175</v>
      </c>
    </row>
    <row r="155" spans="1:28">
      <c r="A155" s="38" t="s">
        <v>407</v>
      </c>
      <c r="B155" s="31">
        <v>1033644</v>
      </c>
      <c r="C155" s="31">
        <v>1318611</v>
      </c>
      <c r="D155" s="31">
        <v>584316</v>
      </c>
      <c r="E155" s="43">
        <v>0</v>
      </c>
      <c r="F155" s="45">
        <f t="shared" si="10"/>
        <v>2936571</v>
      </c>
      <c r="H155" s="12" t="s">
        <v>325</v>
      </c>
      <c r="I155" s="12">
        <v>747</v>
      </c>
      <c r="J155" s="8">
        <f t="shared" si="11"/>
        <v>140738479</v>
      </c>
      <c r="K155" s="8">
        <f t="shared" si="12"/>
        <v>11578542</v>
      </c>
      <c r="L155" s="8">
        <f t="shared" si="13"/>
        <v>60179120</v>
      </c>
      <c r="M155" s="8">
        <f t="shared" si="14"/>
        <v>65019853</v>
      </c>
      <c r="N155" s="8">
        <f>IFERROR(VLOOKUP(I155,'FTE Enrollment by Grade Fiscal '!A$6:C$204,3,FALSE),"—")</f>
        <v>13751</v>
      </c>
      <c r="Q155" s="13">
        <f>IFERROR(VLOOKUP($H155,FY15_TED_exp!$A$2:$V$246,2,FALSE),"--")</f>
        <v>137389282</v>
      </c>
      <c r="R155" s="8">
        <f>IFERROR(VLOOKUP($H155,FY15_TED_exp!$A$2:$V$246,11,FALSE),"--")</f>
        <v>77314921.040000007</v>
      </c>
      <c r="S155" s="8">
        <f>IFERROR(VLOOKUP($H155,FY15_TED_exp!$A$2:$V$246,5,FALSE),"--")</f>
        <v>1522401.06</v>
      </c>
      <c r="T155" s="8">
        <f>IFERROR(VLOOKUP($H155,FY15_TED_exp!$A$2:$X$246,24,FALSE),"--")</f>
        <v>5082412.6999999993</v>
      </c>
      <c r="U155" s="8">
        <f>IFERROR(VLOOKUP($H155,FY15_TED_exp!$A$2:$V$246,16,FALSE),"--")</f>
        <v>3382332.48</v>
      </c>
      <c r="V155" s="8">
        <f>IFERROR(VLOOKUP($H155,FY15_TED_exp!$A$2:$V$246,9,FALSE),"--")</f>
        <v>1359739.27</v>
      </c>
      <c r="W155" s="8">
        <f>IFERROR(VLOOKUP($H155,FY15_TED_exp!$A$2:$V$246,17,FALSE),"--")</f>
        <v>7704305.2800000003</v>
      </c>
      <c r="X155" s="8">
        <f>IFERROR(VLOOKUP($H155,FY15_TED_exp!$A$2:$V$246,19,FALSE),"--")</f>
        <v>6739941.5099999998</v>
      </c>
      <c r="Y155" s="8">
        <f>IFERROR(VLOOKUP($H155,FY15_TED_exp!$A$2:$V$246,12,FALSE),"--")</f>
        <v>8590595.0500000007</v>
      </c>
      <c r="Z155" s="8">
        <f>IFERROR(VLOOKUP($H155,FY15_TED_exp!$A$2:$V$246,7,FALSE),"--")</f>
        <v>5968354.6500000004</v>
      </c>
      <c r="AA155" s="8">
        <f>IFERROR(VLOOKUP($H155,FY15_TED_exp!$A$2:$V$246,18,FALSE),"--")</f>
        <v>5714770.9500000002</v>
      </c>
      <c r="AB155" s="8">
        <f>IFERROR(VLOOKUP($H155,FY15_TED_exp!$A$2:$V$246,4,FALSE),"--")</f>
        <v>6632923.8399999999</v>
      </c>
    </row>
    <row r="156" spans="1:28">
      <c r="A156" s="38" t="s">
        <v>278</v>
      </c>
      <c r="B156" s="31">
        <v>1608485</v>
      </c>
      <c r="C156" s="31">
        <v>4586410</v>
      </c>
      <c r="D156" s="31">
        <v>5784223</v>
      </c>
      <c r="E156" s="43">
        <v>21552</v>
      </c>
      <c r="F156" s="45">
        <f t="shared" si="10"/>
        <v>12000670</v>
      </c>
      <c r="H156" s="12" t="s">
        <v>326</v>
      </c>
      <c r="I156" s="12">
        <v>748</v>
      </c>
      <c r="J156" s="8">
        <f t="shared" si="11"/>
        <v>78601801</v>
      </c>
      <c r="K156" s="8">
        <f t="shared" si="12"/>
        <v>8254311</v>
      </c>
      <c r="L156" s="8">
        <f t="shared" si="13"/>
        <v>22874361</v>
      </c>
      <c r="M156" s="8">
        <f t="shared" si="14"/>
        <v>36082989</v>
      </c>
      <c r="N156" s="8">
        <f>IFERROR(VLOOKUP(I156,'FTE Enrollment by Grade Fiscal '!A$6:C$204,3,FALSE),"—")</f>
        <v>6126</v>
      </c>
      <c r="Q156" s="13">
        <f>IFERROR(VLOOKUP($H156,FY15_TED_exp!$A$2:$V$246,2,FALSE),"--")</f>
        <v>80280621</v>
      </c>
      <c r="R156" s="8">
        <f>IFERROR(VLOOKUP($H156,FY15_TED_exp!$A$2:$V$246,11,FALSE),"--")</f>
        <v>40256655.289999999</v>
      </c>
      <c r="S156" s="8">
        <f>IFERROR(VLOOKUP($H156,FY15_TED_exp!$A$2:$V$246,5,FALSE),"--")</f>
        <v>966394.03</v>
      </c>
      <c r="T156" s="8">
        <f>IFERROR(VLOOKUP($H156,FY15_TED_exp!$A$2:$X$246,24,FALSE),"--")</f>
        <v>2936602.3400000003</v>
      </c>
      <c r="U156" s="8">
        <f>IFERROR(VLOOKUP($H156,FY15_TED_exp!$A$2:$V$246,16,FALSE),"--")</f>
        <v>2856761.4</v>
      </c>
      <c r="V156" s="8">
        <f>IFERROR(VLOOKUP($H156,FY15_TED_exp!$A$2:$V$246,9,FALSE),"--")</f>
        <v>529518.74</v>
      </c>
      <c r="W156" s="8">
        <f>IFERROR(VLOOKUP($H156,FY15_TED_exp!$A$2:$V$246,17,FALSE),"--")</f>
        <v>3448603.93</v>
      </c>
      <c r="X156" s="8">
        <f>IFERROR(VLOOKUP($H156,FY15_TED_exp!$A$2:$V$246,19,FALSE),"--")</f>
        <v>3267512.29</v>
      </c>
      <c r="Y156" s="8">
        <f>IFERROR(VLOOKUP($H156,FY15_TED_exp!$A$2:$V$246,12,FALSE),"--")</f>
        <v>4506106.82</v>
      </c>
      <c r="Z156" s="8">
        <f>IFERROR(VLOOKUP($H156,FY15_TED_exp!$A$2:$V$246,7,FALSE),"--")</f>
        <v>3745458.91</v>
      </c>
      <c r="AA156" s="8">
        <f>IFERROR(VLOOKUP($H156,FY15_TED_exp!$A$2:$V$246,18,FALSE),"--")</f>
        <v>3608648.67</v>
      </c>
      <c r="AB156" s="8">
        <f>IFERROR(VLOOKUP($H156,FY15_TED_exp!$A$2:$V$246,4,FALSE),"--")</f>
        <v>2045370.81</v>
      </c>
    </row>
    <row r="157" spans="1:28">
      <c r="A157" s="38" t="s">
        <v>279</v>
      </c>
      <c r="B157" s="31">
        <v>3693465</v>
      </c>
      <c r="C157" s="31">
        <v>12623432</v>
      </c>
      <c r="D157" s="31">
        <v>10615338</v>
      </c>
      <c r="E157" s="43">
        <v>1631872</v>
      </c>
      <c r="F157" s="45">
        <f t="shared" si="10"/>
        <v>28564107</v>
      </c>
      <c r="H157" s="12" t="s">
        <v>327</v>
      </c>
      <c r="I157" s="12">
        <v>749</v>
      </c>
      <c r="J157" s="8">
        <f t="shared" si="11"/>
        <v>8894474</v>
      </c>
      <c r="K157" s="8">
        <f t="shared" si="12"/>
        <v>1268176</v>
      </c>
      <c r="L157" s="8">
        <f t="shared" si="13"/>
        <v>4229073</v>
      </c>
      <c r="M157" s="8">
        <f t="shared" si="14"/>
        <v>3394071</v>
      </c>
      <c r="N157" s="8">
        <f>IFERROR(VLOOKUP(I157,'FTE Enrollment by Grade Fiscal '!A$6:C$204,3,FALSE),"—")</f>
        <v>669</v>
      </c>
      <c r="Q157" s="13">
        <f>IFERROR(VLOOKUP($H157,FY15_TED_exp!$A$2:$V$246,2,FALSE),"--")</f>
        <v>8883374</v>
      </c>
      <c r="R157" s="8">
        <f>IFERROR(VLOOKUP($H157,FY15_TED_exp!$A$2:$V$246,11,FALSE),"--")</f>
        <v>4198376.41</v>
      </c>
      <c r="S157" s="8">
        <f>IFERROR(VLOOKUP($H157,FY15_TED_exp!$A$2:$V$246,5,FALSE),"--")</f>
        <v>9406.86</v>
      </c>
      <c r="T157" s="8">
        <f>IFERROR(VLOOKUP($H157,FY15_TED_exp!$A$2:$X$246,24,FALSE),"--")</f>
        <v>383622.70999999996</v>
      </c>
      <c r="U157" s="8">
        <f>IFERROR(VLOOKUP($H157,FY15_TED_exp!$A$2:$V$246,16,FALSE),"--")</f>
        <v>137885.18</v>
      </c>
      <c r="V157" s="8">
        <f>IFERROR(VLOOKUP($H157,FY15_TED_exp!$A$2:$V$246,9,FALSE),"--")</f>
        <v>500144.33</v>
      </c>
      <c r="W157" s="8">
        <f>IFERROR(VLOOKUP($H157,FY15_TED_exp!$A$2:$V$246,17,FALSE),"--")</f>
        <v>626594.63</v>
      </c>
      <c r="X157" s="8">
        <f>IFERROR(VLOOKUP($H157,FY15_TED_exp!$A$2:$V$246,19,FALSE),"--")</f>
        <v>598514.36</v>
      </c>
      <c r="Y157" s="8">
        <f>IFERROR(VLOOKUP($H157,FY15_TED_exp!$A$2:$V$246,12,FALSE),"--")</f>
        <v>750874.18</v>
      </c>
      <c r="Z157" s="8">
        <f>IFERROR(VLOOKUP($H157,FY15_TED_exp!$A$2:$V$246,7,FALSE),"--")</f>
        <v>109486.65</v>
      </c>
      <c r="AA157" s="8">
        <f>IFERROR(VLOOKUP($H157,FY15_TED_exp!$A$2:$V$246,18,FALSE),"--")</f>
        <v>522033.8</v>
      </c>
      <c r="AB157" s="8">
        <f>IFERROR(VLOOKUP($H157,FY15_TED_exp!$A$2:$V$246,4,FALSE),"--")</f>
        <v>786526</v>
      </c>
    </row>
    <row r="158" spans="1:28">
      <c r="A158" s="38" t="s">
        <v>280</v>
      </c>
      <c r="B158" s="31">
        <v>3371020</v>
      </c>
      <c r="C158" s="31">
        <v>27973309</v>
      </c>
      <c r="D158" s="31">
        <v>15488954</v>
      </c>
      <c r="E158" s="43">
        <v>12230551</v>
      </c>
      <c r="F158" s="45">
        <f t="shared" si="10"/>
        <v>59063834</v>
      </c>
      <c r="H158" s="12" t="s">
        <v>328</v>
      </c>
      <c r="I158" s="12">
        <v>750</v>
      </c>
      <c r="J158" s="8">
        <f t="shared" si="11"/>
        <v>44700267</v>
      </c>
      <c r="K158" s="8">
        <f t="shared" si="12"/>
        <v>4765463</v>
      </c>
      <c r="L158" s="8">
        <f t="shared" si="13"/>
        <v>16720420</v>
      </c>
      <c r="M158" s="8">
        <f t="shared" si="14"/>
        <v>14015925</v>
      </c>
      <c r="N158" s="8">
        <f>IFERROR(VLOOKUP(I158,'FTE Enrollment by Grade Fiscal '!A$6:C$204,3,FALSE),"—")</f>
        <v>3102</v>
      </c>
      <c r="Q158" s="13">
        <f>IFERROR(VLOOKUP($H158,FY15_TED_exp!$A$2:$V$246,2,FALSE),"--")</f>
        <v>51198197</v>
      </c>
      <c r="R158" s="8">
        <f>IFERROR(VLOOKUP($H158,FY15_TED_exp!$A$2:$V$246,11,FALSE),"--")</f>
        <v>20013053.350000001</v>
      </c>
      <c r="S158" s="8">
        <f>IFERROR(VLOOKUP($H158,FY15_TED_exp!$A$2:$V$246,5,FALSE),"--")</f>
        <v>360203.37</v>
      </c>
      <c r="T158" s="8">
        <f>IFERROR(VLOOKUP($H158,FY15_TED_exp!$A$2:$X$246,24,FALSE),"--")</f>
        <v>1648077.37</v>
      </c>
      <c r="U158" s="8">
        <f>IFERROR(VLOOKUP($H158,FY15_TED_exp!$A$2:$V$246,16,FALSE),"--")</f>
        <v>1030527.11</v>
      </c>
      <c r="V158" s="8">
        <f>IFERROR(VLOOKUP($H158,FY15_TED_exp!$A$2:$V$246,9,FALSE),"--")</f>
        <v>762830.36</v>
      </c>
      <c r="W158" s="8">
        <f>IFERROR(VLOOKUP($H158,FY15_TED_exp!$A$2:$V$246,17,FALSE),"--")</f>
        <v>2392737.35</v>
      </c>
      <c r="X158" s="8">
        <f>IFERROR(VLOOKUP($H158,FY15_TED_exp!$A$2:$V$246,19,FALSE),"--")</f>
        <v>1998083.51</v>
      </c>
      <c r="Y158" s="8">
        <f>IFERROR(VLOOKUP($H158,FY15_TED_exp!$A$2:$V$246,12,FALSE),"--")</f>
        <v>2703116.94</v>
      </c>
      <c r="Z158" s="8">
        <f>IFERROR(VLOOKUP($H158,FY15_TED_exp!$A$2:$V$246,7,FALSE),"--")</f>
        <v>6544228.4000000004</v>
      </c>
      <c r="AA158" s="8">
        <f>IFERROR(VLOOKUP($H158,FY15_TED_exp!$A$2:$V$246,18,FALSE),"--")</f>
        <v>1922129.78</v>
      </c>
      <c r="AB158" s="8">
        <f>IFERROR(VLOOKUP($H158,FY15_TED_exp!$A$2:$V$246,4,FALSE),"--")</f>
        <v>2124815.13</v>
      </c>
    </row>
    <row r="159" spans="1:28">
      <c r="A159" s="38" t="s">
        <v>281</v>
      </c>
      <c r="B159" s="31">
        <v>1616050</v>
      </c>
      <c r="C159" s="31">
        <v>3347269</v>
      </c>
      <c r="D159" s="31">
        <v>10430237</v>
      </c>
      <c r="E159" s="43">
        <v>230010</v>
      </c>
      <c r="F159" s="45">
        <f t="shared" si="10"/>
        <v>15623566</v>
      </c>
      <c r="H159" s="12" t="s">
        <v>329</v>
      </c>
      <c r="I159" s="12">
        <v>751</v>
      </c>
      <c r="J159" s="8">
        <f t="shared" si="11"/>
        <v>71534505</v>
      </c>
      <c r="K159" s="8">
        <f t="shared" si="12"/>
        <v>6054480</v>
      </c>
      <c r="L159" s="8">
        <f t="shared" si="13"/>
        <v>19151759</v>
      </c>
      <c r="M159" s="8">
        <f t="shared" si="14"/>
        <v>30090195</v>
      </c>
      <c r="N159" s="8">
        <f>IFERROR(VLOOKUP(I159,'FTE Enrollment by Grade Fiscal '!A$6:C$204,3,FALSE),"—")</f>
        <v>5483</v>
      </c>
      <c r="Q159" s="13">
        <f>IFERROR(VLOOKUP($H159,FY15_TED_exp!$A$2:$V$246,2,FALSE),"--")</f>
        <v>57377057</v>
      </c>
      <c r="R159" s="8">
        <f>IFERROR(VLOOKUP($H159,FY15_TED_exp!$A$2:$V$246,11,FALSE),"--")</f>
        <v>31803254.489999998</v>
      </c>
      <c r="S159" s="8">
        <f>IFERROR(VLOOKUP($H159,FY15_TED_exp!$A$2:$V$246,5,FALSE),"--")</f>
        <v>1070012.3600000001</v>
      </c>
      <c r="T159" s="8">
        <f>IFERROR(VLOOKUP($H159,FY15_TED_exp!$A$2:$X$246,24,FALSE),"--")</f>
        <v>1788104.99</v>
      </c>
      <c r="U159" s="8">
        <f>IFERROR(VLOOKUP($H159,FY15_TED_exp!$A$2:$V$246,16,FALSE),"--")</f>
        <v>2406630.39</v>
      </c>
      <c r="V159" s="8">
        <f>IFERROR(VLOOKUP($H159,FY15_TED_exp!$A$2:$V$246,9,FALSE),"--")</f>
        <v>707811.3</v>
      </c>
      <c r="W159" s="8">
        <f>IFERROR(VLOOKUP($H159,FY15_TED_exp!$A$2:$V$246,17,FALSE),"--")</f>
        <v>3079537.91</v>
      </c>
      <c r="X159" s="8">
        <f>IFERROR(VLOOKUP($H159,FY15_TED_exp!$A$2:$V$246,19,FALSE),"--")</f>
        <v>2741960.91</v>
      </c>
      <c r="Y159" s="8">
        <f>IFERROR(VLOOKUP($H159,FY15_TED_exp!$A$2:$V$246,12,FALSE),"--")</f>
        <v>3760098.13</v>
      </c>
      <c r="Z159" s="8">
        <f>IFERROR(VLOOKUP($H159,FY15_TED_exp!$A$2:$V$246,7,FALSE),"--")</f>
        <v>1653307.86</v>
      </c>
      <c r="AA159" s="8">
        <f>IFERROR(VLOOKUP($H159,FY15_TED_exp!$A$2:$V$246,18,FALSE),"--")</f>
        <v>3596506.95</v>
      </c>
      <c r="AB159" s="8">
        <f>IFERROR(VLOOKUP($H159,FY15_TED_exp!$A$2:$V$246,4,FALSE),"--")</f>
        <v>3805020</v>
      </c>
    </row>
    <row r="160" spans="1:28">
      <c r="A160" s="38" t="s">
        <v>282</v>
      </c>
      <c r="B160" s="31">
        <v>2576095</v>
      </c>
      <c r="C160" s="31">
        <v>19062052</v>
      </c>
      <c r="D160" s="31">
        <v>14925401</v>
      </c>
      <c r="E160" s="43">
        <v>0</v>
      </c>
      <c r="F160" s="45">
        <f t="shared" si="10"/>
        <v>36563548</v>
      </c>
      <c r="H160" s="12" t="s">
        <v>330</v>
      </c>
      <c r="I160" s="12">
        <v>752</v>
      </c>
      <c r="J160" s="8">
        <f t="shared" si="11"/>
        <v>5247224</v>
      </c>
      <c r="K160" s="8">
        <f t="shared" si="12"/>
        <v>521387</v>
      </c>
      <c r="L160" s="8">
        <f t="shared" si="13"/>
        <v>1774123</v>
      </c>
      <c r="M160" s="8">
        <f t="shared" si="14"/>
        <v>2647103</v>
      </c>
      <c r="N160" s="8">
        <f>IFERROR(VLOOKUP(I160,'FTE Enrollment by Grade Fiscal '!A$6:C$204,3,FALSE),"—")</f>
        <v>420</v>
      </c>
      <c r="Q160" s="13">
        <f>IFERROR(VLOOKUP($H160,FY15_TED_exp!$A$2:$V$246,2,FALSE),"--")</f>
        <v>5395754</v>
      </c>
      <c r="R160" s="8">
        <f>IFERROR(VLOOKUP($H160,FY15_TED_exp!$A$2:$V$246,11,FALSE),"--")</f>
        <v>2886729.87</v>
      </c>
      <c r="S160" s="8">
        <f>IFERROR(VLOOKUP($H160,FY15_TED_exp!$A$2:$V$246,5,FALSE),"--")</f>
        <v>101395.49</v>
      </c>
      <c r="T160" s="8">
        <f>IFERROR(VLOOKUP($H160,FY15_TED_exp!$A$2:$X$246,24,FALSE),"--")</f>
        <v>177335.99</v>
      </c>
      <c r="U160" s="8">
        <f>IFERROR(VLOOKUP($H160,FY15_TED_exp!$A$2:$V$246,16,FALSE),"--")</f>
        <v>88842.4</v>
      </c>
      <c r="V160" s="8">
        <f>IFERROR(VLOOKUP($H160,FY15_TED_exp!$A$2:$V$246,9,FALSE),"--")</f>
        <v>321557.36</v>
      </c>
      <c r="W160" s="8">
        <f>IFERROR(VLOOKUP($H160,FY15_TED_exp!$A$2:$V$246,17,FALSE),"--")</f>
        <v>319703.05</v>
      </c>
      <c r="X160" s="8">
        <f>IFERROR(VLOOKUP($H160,FY15_TED_exp!$A$2:$V$246,19,FALSE),"--")</f>
        <v>178207.13</v>
      </c>
      <c r="Y160" s="8">
        <f>IFERROR(VLOOKUP($H160,FY15_TED_exp!$A$2:$V$246,12,FALSE),"--")</f>
        <v>306008.78999999998</v>
      </c>
      <c r="Z160" s="8">
        <f>IFERROR(VLOOKUP($H160,FY15_TED_exp!$A$2:$V$246,7,FALSE),"--")</f>
        <v>19751.45</v>
      </c>
      <c r="AA160" s="8">
        <f>IFERROR(VLOOKUP($H160,FY15_TED_exp!$A$2:$V$246,18,FALSE),"--")</f>
        <v>298098.86</v>
      </c>
      <c r="AB160" s="8">
        <f>IFERROR(VLOOKUP($H160,FY15_TED_exp!$A$2:$V$246,4,FALSE),"--")</f>
        <v>306930</v>
      </c>
    </row>
    <row r="161" spans="1:28">
      <c r="A161" s="38" t="s">
        <v>615</v>
      </c>
      <c r="B161" s="31">
        <v>0</v>
      </c>
      <c r="C161" s="31">
        <v>0</v>
      </c>
      <c r="D161" s="31">
        <v>0</v>
      </c>
      <c r="E161" s="43">
        <v>0</v>
      </c>
      <c r="F161" s="45">
        <f t="shared" si="10"/>
        <v>0</v>
      </c>
      <c r="H161" s="12" t="s">
        <v>331</v>
      </c>
      <c r="I161" s="12">
        <v>753</v>
      </c>
      <c r="J161" s="8">
        <f t="shared" si="11"/>
        <v>12174068</v>
      </c>
      <c r="K161" s="8">
        <f t="shared" si="12"/>
        <v>1579097</v>
      </c>
      <c r="L161" s="8">
        <f t="shared" si="13"/>
        <v>3481358</v>
      </c>
      <c r="M161" s="8">
        <f t="shared" si="14"/>
        <v>6437810</v>
      </c>
      <c r="N161" s="8">
        <f>IFERROR(VLOOKUP(I161,'FTE Enrollment by Grade Fiscal '!A$6:C$204,3,FALSE),"—")</f>
        <v>1002</v>
      </c>
      <c r="Q161" s="13">
        <f>IFERROR(VLOOKUP($H161,FY15_TED_exp!$A$2:$V$246,2,FALSE),"--")</f>
        <v>11959423</v>
      </c>
      <c r="R161" s="8">
        <f>IFERROR(VLOOKUP($H161,FY15_TED_exp!$A$2:$V$246,11,FALSE),"--")</f>
        <v>6334688.8700000001</v>
      </c>
      <c r="S161" s="8">
        <f>IFERROR(VLOOKUP($H161,FY15_TED_exp!$A$2:$V$246,5,FALSE),"--")</f>
        <v>142971.63</v>
      </c>
      <c r="T161" s="8">
        <f>IFERROR(VLOOKUP($H161,FY15_TED_exp!$A$2:$X$246,24,FALSE),"--")</f>
        <v>336337.87</v>
      </c>
      <c r="U161" s="8">
        <f>IFERROR(VLOOKUP($H161,FY15_TED_exp!$A$2:$V$246,16,FALSE),"--")</f>
        <v>393403.7</v>
      </c>
      <c r="V161" s="8">
        <f>IFERROR(VLOOKUP($H161,FY15_TED_exp!$A$2:$V$246,9,FALSE),"--")</f>
        <v>369312.22</v>
      </c>
      <c r="W161" s="8">
        <f>IFERROR(VLOOKUP($H161,FY15_TED_exp!$A$2:$V$246,17,FALSE),"--")</f>
        <v>709477.36</v>
      </c>
      <c r="X161" s="8">
        <f>IFERROR(VLOOKUP($H161,FY15_TED_exp!$A$2:$V$246,19,FALSE),"--")</f>
        <v>739807.78</v>
      </c>
      <c r="Y161" s="8">
        <f>IFERROR(VLOOKUP($H161,FY15_TED_exp!$A$2:$V$246,12,FALSE),"--")</f>
        <v>902772.42</v>
      </c>
      <c r="Z161" s="8">
        <f>IFERROR(VLOOKUP($H161,FY15_TED_exp!$A$2:$V$246,7,FALSE),"--")</f>
        <v>0</v>
      </c>
      <c r="AA161" s="8">
        <f>IFERROR(VLOOKUP($H161,FY15_TED_exp!$A$2:$V$246,18,FALSE),"--")</f>
        <v>712649.1</v>
      </c>
      <c r="AB161" s="8">
        <f>IFERROR(VLOOKUP($H161,FY15_TED_exp!$A$2:$V$246,4,FALSE),"--")</f>
        <v>321824.25</v>
      </c>
    </row>
    <row r="162" spans="1:28">
      <c r="A162" s="38" t="s">
        <v>283</v>
      </c>
      <c r="B162" s="31">
        <v>9312036</v>
      </c>
      <c r="C162" s="31">
        <v>20571582</v>
      </c>
      <c r="D162" s="31">
        <v>39949510</v>
      </c>
      <c r="E162" s="43">
        <v>5000976</v>
      </c>
      <c r="F162" s="45">
        <f t="shared" si="10"/>
        <v>74834104</v>
      </c>
      <c r="H162" s="12" t="s">
        <v>332</v>
      </c>
      <c r="I162" s="12">
        <v>754</v>
      </c>
      <c r="J162" s="8">
        <f t="shared" si="11"/>
        <v>48632509</v>
      </c>
      <c r="K162" s="8">
        <f t="shared" si="12"/>
        <v>4672544</v>
      </c>
      <c r="L162" s="8">
        <f t="shared" si="13"/>
        <v>21022756</v>
      </c>
      <c r="M162" s="8">
        <f t="shared" si="14"/>
        <v>17731308</v>
      </c>
      <c r="N162" s="8">
        <f>IFERROR(VLOOKUP(I162,'FTE Enrollment by Grade Fiscal '!A$6:C$204,3,FALSE),"—")</f>
        <v>3826</v>
      </c>
      <c r="Q162" s="13">
        <f>IFERROR(VLOOKUP($H162,FY15_TED_exp!$A$2:$V$246,2,FALSE),"--")</f>
        <v>51340308</v>
      </c>
      <c r="R162" s="8">
        <f>IFERROR(VLOOKUP($H162,FY15_TED_exp!$A$2:$V$246,11,FALSE),"--")</f>
        <v>26235142.68</v>
      </c>
      <c r="S162" s="8">
        <f>IFERROR(VLOOKUP($H162,FY15_TED_exp!$A$2:$V$246,5,FALSE),"--")</f>
        <v>776119.5</v>
      </c>
      <c r="T162" s="8">
        <f>IFERROR(VLOOKUP($H162,FY15_TED_exp!$A$2:$X$246,24,FALSE),"--")</f>
        <v>1664572.57</v>
      </c>
      <c r="U162" s="8">
        <f>IFERROR(VLOOKUP($H162,FY15_TED_exp!$A$2:$V$246,16,FALSE),"--")</f>
        <v>1656376.11</v>
      </c>
      <c r="V162" s="8">
        <f>IFERROR(VLOOKUP($H162,FY15_TED_exp!$A$2:$V$246,9,FALSE),"--")</f>
        <v>744288.71</v>
      </c>
      <c r="W162" s="8">
        <f>IFERROR(VLOOKUP($H162,FY15_TED_exp!$A$2:$V$246,17,FALSE),"--")</f>
        <v>2650412.17</v>
      </c>
      <c r="X162" s="8">
        <f>IFERROR(VLOOKUP($H162,FY15_TED_exp!$A$2:$V$246,19,FALSE),"--")</f>
        <v>2279330.9500000002</v>
      </c>
      <c r="Y162" s="8">
        <f>IFERROR(VLOOKUP($H162,FY15_TED_exp!$A$2:$V$246,12,FALSE),"--")</f>
        <v>2428644.13</v>
      </c>
      <c r="Z162" s="8">
        <f>IFERROR(VLOOKUP($H162,FY15_TED_exp!$A$2:$V$246,7,FALSE),"--")</f>
        <v>1446266.06</v>
      </c>
      <c r="AA162" s="8">
        <f>IFERROR(VLOOKUP($H162,FY15_TED_exp!$A$2:$V$246,18,FALSE),"--")</f>
        <v>2215761.2599999998</v>
      </c>
      <c r="AB162" s="8">
        <f>IFERROR(VLOOKUP($H162,FY15_TED_exp!$A$2:$V$246,4,FALSE),"--")</f>
        <v>3274800</v>
      </c>
    </row>
    <row r="163" spans="1:28">
      <c r="A163" s="38" t="s">
        <v>284</v>
      </c>
      <c r="B163" s="31">
        <v>42063408</v>
      </c>
      <c r="C163" s="31">
        <v>140747056</v>
      </c>
      <c r="D163" s="31">
        <v>152408075</v>
      </c>
      <c r="E163" s="43">
        <v>6898405</v>
      </c>
      <c r="F163" s="45">
        <f t="shared" si="10"/>
        <v>342116944</v>
      </c>
      <c r="H163" s="12" t="s">
        <v>333</v>
      </c>
      <c r="I163" s="12">
        <v>755</v>
      </c>
      <c r="J163" s="8">
        <f t="shared" si="11"/>
        <v>156347418</v>
      </c>
      <c r="K163" s="8">
        <f t="shared" si="12"/>
        <v>14780276</v>
      </c>
      <c r="L163" s="8">
        <f t="shared" si="13"/>
        <v>53725222</v>
      </c>
      <c r="M163" s="8">
        <f t="shared" si="14"/>
        <v>75307907</v>
      </c>
      <c r="N163" s="8">
        <f>IFERROR(VLOOKUP(I163,'FTE Enrollment by Grade Fiscal '!A$6:C$204,3,FALSE),"—")</f>
        <v>13289</v>
      </c>
      <c r="Q163" s="13">
        <f>IFERROR(VLOOKUP($H163,FY15_TED_exp!$A$2:$V$246,2,FALSE),"--")</f>
        <v>151521494</v>
      </c>
      <c r="R163" s="8">
        <f>IFERROR(VLOOKUP($H163,FY15_TED_exp!$A$2:$V$246,11,FALSE),"--")</f>
        <v>74229668.480000004</v>
      </c>
      <c r="S163" s="8">
        <f>IFERROR(VLOOKUP($H163,FY15_TED_exp!$A$2:$V$246,5,FALSE),"--")</f>
        <v>2328710.04</v>
      </c>
      <c r="T163" s="8">
        <f>IFERROR(VLOOKUP($H163,FY15_TED_exp!$A$2:$X$246,24,FALSE),"--")</f>
        <v>6709834</v>
      </c>
      <c r="U163" s="8">
        <f>IFERROR(VLOOKUP($H163,FY15_TED_exp!$A$2:$V$246,16,FALSE),"--")</f>
        <v>7002414.0499999998</v>
      </c>
      <c r="V163" s="8">
        <f>IFERROR(VLOOKUP($H163,FY15_TED_exp!$A$2:$V$246,9,FALSE),"--")</f>
        <v>667034.30000000005</v>
      </c>
      <c r="W163" s="8">
        <f>IFERROR(VLOOKUP($H163,FY15_TED_exp!$A$2:$V$246,17,FALSE),"--")</f>
        <v>8175800.0499999998</v>
      </c>
      <c r="X163" s="8">
        <f>IFERROR(VLOOKUP($H163,FY15_TED_exp!$A$2:$V$246,19,FALSE),"--")</f>
        <v>4857649.97</v>
      </c>
      <c r="Y163" s="8">
        <f>IFERROR(VLOOKUP($H163,FY15_TED_exp!$A$2:$V$246,12,FALSE),"--")</f>
        <v>8517380.8300000001</v>
      </c>
      <c r="Z163" s="8">
        <f>IFERROR(VLOOKUP($H163,FY15_TED_exp!$A$2:$V$246,7,FALSE),"--")</f>
        <v>3058283.4</v>
      </c>
      <c r="AA163" s="8">
        <f>IFERROR(VLOOKUP($H163,FY15_TED_exp!$A$2:$V$246,18,FALSE),"--")</f>
        <v>10763049.26</v>
      </c>
      <c r="AB163" s="8">
        <f>IFERROR(VLOOKUP($H163,FY15_TED_exp!$A$2:$V$246,4,FALSE),"--")</f>
        <v>10845288.5</v>
      </c>
    </row>
    <row r="164" spans="1:28">
      <c r="A164" s="38" t="s">
        <v>285</v>
      </c>
      <c r="B164" s="31">
        <v>21477608</v>
      </c>
      <c r="C164" s="31">
        <v>60024488</v>
      </c>
      <c r="D164" s="31">
        <v>112744370</v>
      </c>
      <c r="E164" s="43">
        <v>6738734</v>
      </c>
      <c r="F164" s="45">
        <f t="shared" si="10"/>
        <v>200985200</v>
      </c>
      <c r="H164" s="12" t="s">
        <v>334</v>
      </c>
      <c r="I164" s="12">
        <v>756</v>
      </c>
      <c r="J164" s="8">
        <f t="shared" si="11"/>
        <v>13009320</v>
      </c>
      <c r="K164" s="8">
        <f t="shared" si="12"/>
        <v>2453582</v>
      </c>
      <c r="L164" s="8">
        <f t="shared" si="13"/>
        <v>3419166</v>
      </c>
      <c r="M164" s="8">
        <f t="shared" si="14"/>
        <v>7003407</v>
      </c>
      <c r="N164" s="8">
        <f>IFERROR(VLOOKUP(I164,'FTE Enrollment by Grade Fiscal '!A$6:C$204,3,FALSE),"—")</f>
        <v>1231</v>
      </c>
      <c r="Q164" s="13">
        <f>IFERROR(VLOOKUP($H164,FY15_TED_exp!$A$2:$V$246,2,FALSE),"--")</f>
        <v>13346361</v>
      </c>
      <c r="R164" s="8">
        <f>IFERROR(VLOOKUP($H164,FY15_TED_exp!$A$2:$V$246,11,FALSE),"--")</f>
        <v>7943244.5300000003</v>
      </c>
      <c r="S164" s="8">
        <f>IFERROR(VLOOKUP($H164,FY15_TED_exp!$A$2:$V$246,5,FALSE),"--")</f>
        <v>173742.84</v>
      </c>
      <c r="T164" s="8">
        <f>IFERROR(VLOOKUP($H164,FY15_TED_exp!$A$2:$X$246,24,FALSE),"--")</f>
        <v>431800.42</v>
      </c>
      <c r="U164" s="8">
        <f>IFERROR(VLOOKUP($H164,FY15_TED_exp!$A$2:$V$246,16,FALSE),"--")</f>
        <v>464925.75</v>
      </c>
      <c r="V164" s="8">
        <f>IFERROR(VLOOKUP($H164,FY15_TED_exp!$A$2:$V$246,9,FALSE),"--")</f>
        <v>379149.05</v>
      </c>
      <c r="W164" s="8">
        <f>IFERROR(VLOOKUP($H164,FY15_TED_exp!$A$2:$V$246,17,FALSE),"--")</f>
        <v>797600.76</v>
      </c>
      <c r="X164" s="8">
        <f>IFERROR(VLOOKUP($H164,FY15_TED_exp!$A$2:$V$246,19,FALSE),"--")</f>
        <v>688603.47</v>
      </c>
      <c r="Y164" s="8">
        <f>IFERROR(VLOOKUP($H164,FY15_TED_exp!$A$2:$V$246,12,FALSE),"--")</f>
        <v>854439.32</v>
      </c>
      <c r="Z164" s="8">
        <f>IFERROR(VLOOKUP($H164,FY15_TED_exp!$A$2:$V$246,7,FALSE),"--")</f>
        <v>289378.59999999998</v>
      </c>
      <c r="AA164" s="8">
        <f>IFERROR(VLOOKUP($H164,FY15_TED_exp!$A$2:$V$246,18,FALSE),"--")</f>
        <v>766990.92</v>
      </c>
      <c r="AB164" s="8">
        <f>IFERROR(VLOOKUP($H164,FY15_TED_exp!$A$2:$V$246,4,FALSE),"--")</f>
        <v>0</v>
      </c>
    </row>
    <row r="165" spans="1:28">
      <c r="A165" s="38" t="s">
        <v>406</v>
      </c>
      <c r="B165" s="31">
        <v>674038</v>
      </c>
      <c r="C165" s="31">
        <v>1545997</v>
      </c>
      <c r="D165" s="31">
        <v>2108824</v>
      </c>
      <c r="E165" s="43">
        <v>42526</v>
      </c>
      <c r="F165" s="45">
        <f t="shared" si="10"/>
        <v>4371385</v>
      </c>
      <c r="H165" s="12" t="s">
        <v>335</v>
      </c>
      <c r="I165" s="12">
        <v>757</v>
      </c>
      <c r="J165" s="8">
        <f t="shared" si="11"/>
        <v>21639697</v>
      </c>
      <c r="K165" s="8">
        <f t="shared" si="12"/>
        <v>3032580</v>
      </c>
      <c r="L165" s="8">
        <f t="shared" si="13"/>
        <v>7758375</v>
      </c>
      <c r="M165" s="8">
        <f t="shared" si="14"/>
        <v>9055083</v>
      </c>
      <c r="N165" s="8">
        <f>IFERROR(VLOOKUP(I165,'FTE Enrollment by Grade Fiscal '!A$6:C$204,3,FALSE),"—")</f>
        <v>1615</v>
      </c>
      <c r="Q165" s="13">
        <f>IFERROR(VLOOKUP($H165,FY15_TED_exp!$A$2:$V$246,2,FALSE),"--")</f>
        <v>22140168</v>
      </c>
      <c r="R165" s="8">
        <f>IFERROR(VLOOKUP($H165,FY15_TED_exp!$A$2:$V$246,11,FALSE),"--")</f>
        <v>11491321.74</v>
      </c>
      <c r="S165" s="8">
        <f>IFERROR(VLOOKUP($H165,FY15_TED_exp!$A$2:$V$246,5,FALSE),"--")</f>
        <v>317289.90999999997</v>
      </c>
      <c r="T165" s="8">
        <f>IFERROR(VLOOKUP($H165,FY15_TED_exp!$A$2:$X$246,24,FALSE),"--")</f>
        <v>691473.29</v>
      </c>
      <c r="U165" s="8">
        <f>IFERROR(VLOOKUP($H165,FY15_TED_exp!$A$2:$V$246,16,FALSE),"--")</f>
        <v>735081.41</v>
      </c>
      <c r="V165" s="8">
        <f>IFERROR(VLOOKUP($H165,FY15_TED_exp!$A$2:$V$246,9,FALSE),"--")</f>
        <v>397426.93</v>
      </c>
      <c r="W165" s="8">
        <f>IFERROR(VLOOKUP($H165,FY15_TED_exp!$A$2:$V$246,17,FALSE),"--")</f>
        <v>969248.22</v>
      </c>
      <c r="X165" s="8">
        <f>IFERROR(VLOOKUP($H165,FY15_TED_exp!$A$2:$V$246,19,FALSE),"--")</f>
        <v>1145483.32</v>
      </c>
      <c r="Y165" s="8">
        <f>IFERROR(VLOOKUP($H165,FY15_TED_exp!$A$2:$V$246,12,FALSE),"--")</f>
        <v>1487186.31</v>
      </c>
      <c r="Z165" s="8">
        <f>IFERROR(VLOOKUP($H165,FY15_TED_exp!$A$2:$V$246,7,FALSE),"--")</f>
        <v>455357.4</v>
      </c>
      <c r="AA165" s="8">
        <f>IFERROR(VLOOKUP($H165,FY15_TED_exp!$A$2:$V$246,18,FALSE),"--")</f>
        <v>1332578.8799999999</v>
      </c>
      <c r="AB165" s="8">
        <f>IFERROR(VLOOKUP($H165,FY15_TED_exp!$A$2:$V$246,4,FALSE),"--")</f>
        <v>1017436.07</v>
      </c>
    </row>
    <row r="166" spans="1:28">
      <c r="A166" s="38" t="s">
        <v>405</v>
      </c>
      <c r="B166" s="31">
        <v>1208643</v>
      </c>
      <c r="C166" s="31">
        <v>5603686</v>
      </c>
      <c r="D166" s="31">
        <v>2352484</v>
      </c>
      <c r="E166" s="43">
        <v>1209630</v>
      </c>
      <c r="F166" s="45">
        <f t="shared" si="10"/>
        <v>10374443</v>
      </c>
      <c r="H166" s="12" t="s">
        <v>336</v>
      </c>
      <c r="I166" s="12">
        <v>758</v>
      </c>
      <c r="J166" s="8">
        <f t="shared" si="11"/>
        <v>23396133</v>
      </c>
      <c r="K166" s="8">
        <f t="shared" si="12"/>
        <v>3490049</v>
      </c>
      <c r="L166" s="8">
        <f t="shared" si="13"/>
        <v>9224992</v>
      </c>
      <c r="M166" s="8">
        <f t="shared" si="14"/>
        <v>7541465</v>
      </c>
      <c r="N166" s="8">
        <f>IFERROR(VLOOKUP(I166,'FTE Enrollment by Grade Fiscal '!A$6:C$204,3,FALSE),"—")</f>
        <v>1557</v>
      </c>
      <c r="Q166" s="13">
        <f>IFERROR(VLOOKUP($H166,FY15_TED_exp!$A$2:$V$246,2,FALSE),"--")</f>
        <v>23168930</v>
      </c>
      <c r="R166" s="8">
        <f>IFERROR(VLOOKUP($H166,FY15_TED_exp!$A$2:$V$246,11,FALSE),"--")</f>
        <v>10536995.76</v>
      </c>
      <c r="S166" s="8">
        <f>IFERROR(VLOOKUP($H166,FY15_TED_exp!$A$2:$V$246,5,FALSE),"--")</f>
        <v>240864.91</v>
      </c>
      <c r="T166" s="8">
        <f>IFERROR(VLOOKUP($H166,FY15_TED_exp!$A$2:$X$246,24,FALSE),"--")</f>
        <v>1654316.41</v>
      </c>
      <c r="U166" s="8">
        <f>IFERROR(VLOOKUP($H166,FY15_TED_exp!$A$2:$V$246,16,FALSE),"--")</f>
        <v>697710.17</v>
      </c>
      <c r="V166" s="8">
        <f>IFERROR(VLOOKUP($H166,FY15_TED_exp!$A$2:$V$246,9,FALSE),"--")</f>
        <v>449819.18</v>
      </c>
      <c r="W166" s="8">
        <f>IFERROR(VLOOKUP($H166,FY15_TED_exp!$A$2:$V$246,17,FALSE),"--")</f>
        <v>1267361.3400000001</v>
      </c>
      <c r="X166" s="8">
        <f>IFERROR(VLOOKUP($H166,FY15_TED_exp!$A$2:$V$246,19,FALSE),"--")</f>
        <v>1127758.42</v>
      </c>
      <c r="Y166" s="8">
        <f>IFERROR(VLOOKUP($H166,FY15_TED_exp!$A$2:$V$246,12,FALSE),"--")</f>
        <v>2034226.27</v>
      </c>
      <c r="Z166" s="8">
        <f>IFERROR(VLOOKUP($H166,FY15_TED_exp!$A$2:$V$246,7,FALSE),"--")</f>
        <v>0</v>
      </c>
      <c r="AA166" s="8">
        <f>IFERROR(VLOOKUP($H166,FY15_TED_exp!$A$2:$V$246,18,FALSE),"--")</f>
        <v>929688.83</v>
      </c>
      <c r="AB166" s="8">
        <f>IFERROR(VLOOKUP($H166,FY15_TED_exp!$A$2:$V$246,4,FALSE),"--")</f>
        <v>883567</v>
      </c>
    </row>
    <row r="167" spans="1:28">
      <c r="A167" s="38" t="s">
        <v>404</v>
      </c>
      <c r="B167" s="31">
        <v>1248979</v>
      </c>
      <c r="C167" s="31">
        <v>1577218</v>
      </c>
      <c r="D167" s="31">
        <v>4413755</v>
      </c>
      <c r="E167" s="43">
        <v>0</v>
      </c>
      <c r="F167" s="45">
        <f t="shared" si="10"/>
        <v>7239952</v>
      </c>
      <c r="H167" s="12" t="s">
        <v>337</v>
      </c>
      <c r="I167" s="12">
        <v>759</v>
      </c>
      <c r="J167" s="8">
        <f t="shared" si="11"/>
        <v>34090670</v>
      </c>
      <c r="K167" s="8">
        <f t="shared" si="12"/>
        <v>4527057</v>
      </c>
      <c r="L167" s="8">
        <f t="shared" si="13"/>
        <v>10253873</v>
      </c>
      <c r="M167" s="8">
        <f t="shared" si="14"/>
        <v>17237219</v>
      </c>
      <c r="N167" s="8">
        <f>IFERROR(VLOOKUP(I167,'FTE Enrollment by Grade Fiscal '!A$6:C$204,3,FALSE),"—")</f>
        <v>3334</v>
      </c>
      <c r="Q167" s="13">
        <f>IFERROR(VLOOKUP($H167,FY15_TED_exp!$A$2:$V$246,2,FALSE),"--")</f>
        <v>35419313</v>
      </c>
      <c r="R167" s="8">
        <f>IFERROR(VLOOKUP($H167,FY15_TED_exp!$A$2:$V$246,11,FALSE),"--")</f>
        <v>18344603.890000001</v>
      </c>
      <c r="S167" s="8">
        <f>IFERROR(VLOOKUP($H167,FY15_TED_exp!$A$2:$V$246,5,FALSE),"--")</f>
        <v>565173.69999999995</v>
      </c>
      <c r="T167" s="8">
        <f>IFERROR(VLOOKUP($H167,FY15_TED_exp!$A$2:$X$246,24,FALSE),"--")</f>
        <v>2177418.81</v>
      </c>
      <c r="U167" s="8">
        <f>IFERROR(VLOOKUP($H167,FY15_TED_exp!$A$2:$V$246,16,FALSE),"--")</f>
        <v>1151714.75</v>
      </c>
      <c r="V167" s="8">
        <f>IFERROR(VLOOKUP($H167,FY15_TED_exp!$A$2:$V$246,9,FALSE),"--")</f>
        <v>411502.18</v>
      </c>
      <c r="W167" s="8">
        <f>IFERROR(VLOOKUP($H167,FY15_TED_exp!$A$2:$V$246,17,FALSE),"--")</f>
        <v>1806930.07</v>
      </c>
      <c r="X167" s="8">
        <f>IFERROR(VLOOKUP($H167,FY15_TED_exp!$A$2:$V$246,19,FALSE),"--")</f>
        <v>1945014.52</v>
      </c>
      <c r="Y167" s="8">
        <f>IFERROR(VLOOKUP($H167,FY15_TED_exp!$A$2:$V$246,12,FALSE),"--")</f>
        <v>2442907.19</v>
      </c>
      <c r="Z167" s="8">
        <f>IFERROR(VLOOKUP($H167,FY15_TED_exp!$A$2:$V$246,7,FALSE),"--")</f>
        <v>7750</v>
      </c>
      <c r="AA167" s="8">
        <f>IFERROR(VLOOKUP($H167,FY15_TED_exp!$A$2:$V$246,18,FALSE),"--")</f>
        <v>2230246.96</v>
      </c>
      <c r="AB167" s="8">
        <f>IFERROR(VLOOKUP($H167,FY15_TED_exp!$A$2:$V$246,4,FALSE),"--")</f>
        <v>1760979.2</v>
      </c>
    </row>
    <row r="168" spans="1:28">
      <c r="A168" s="38" t="s">
        <v>286</v>
      </c>
      <c r="B168" s="31">
        <v>2980052</v>
      </c>
      <c r="C168" s="31">
        <v>38171765</v>
      </c>
      <c r="D168" s="31">
        <v>34453664</v>
      </c>
      <c r="E168" s="43">
        <v>1661047</v>
      </c>
      <c r="F168" s="45">
        <f t="shared" si="10"/>
        <v>77266528</v>
      </c>
      <c r="H168" s="26" t="s">
        <v>491</v>
      </c>
      <c r="I168" s="48"/>
      <c r="J168" s="49">
        <f t="shared" si="11"/>
        <v>20533741135</v>
      </c>
      <c r="K168" s="49">
        <f t="shared" si="12"/>
        <v>1888388355</v>
      </c>
      <c r="L168" s="49">
        <f t="shared" si="13"/>
        <v>8550659999</v>
      </c>
      <c r="M168" s="49">
        <f t="shared" si="14"/>
        <v>8446493826</v>
      </c>
      <c r="N168" s="49">
        <f>'FTE Enrollment by Grade Fiscal '!C204</f>
        <v>1736416</v>
      </c>
      <c r="Q168" s="13">
        <f>IFERROR(VLOOKUP($H168,FY15_TED_exp!$A$2:$V$246,2,FALSE),"--")</f>
        <v>21252441447</v>
      </c>
      <c r="R168" s="8">
        <f>IFERROR(VLOOKUP($H168,FY15_TED_exp!$A$2:$V$246,11,FALSE),"--")</f>
        <v>10848808335.630009</v>
      </c>
      <c r="S168" s="8">
        <f>IFERROR(VLOOKUP($H168,FY15_TED_exp!$A$2:$V$246,5,FALSE),"--")</f>
        <v>248051099.88999996</v>
      </c>
      <c r="T168" s="8">
        <f>IFERROR(VLOOKUP($H168,FY15_TED_exp!$A$2:$X$246,24,FALSE),"--")</f>
        <v>966641083.43000031</v>
      </c>
      <c r="U168" s="8">
        <f>IFERROR(VLOOKUP($H168,FY15_TED_exp!$A$2:$V$246,16,FALSE),"--")</f>
        <v>594540203.86000001</v>
      </c>
      <c r="V168" s="8">
        <f>IFERROR(VLOOKUP($H168,FY15_TED_exp!$A$2:$V$246,9,FALSE),"--")</f>
        <v>207579108.1100001</v>
      </c>
      <c r="W168" s="8">
        <f>IFERROR(VLOOKUP($H168,FY15_TED_exp!$A$2:$V$246,17,FALSE),"--")</f>
        <v>1018129624.55</v>
      </c>
      <c r="X168" s="8">
        <f>IFERROR(VLOOKUP($H168,FY15_TED_exp!$A$2:$V$246,19,FALSE),"--")</f>
        <v>891478670.95000017</v>
      </c>
      <c r="Y168" s="8">
        <f>IFERROR(VLOOKUP($H168,FY15_TED_exp!$A$2:$V$246,12,FALSE),"--")</f>
        <v>1292799109.6200004</v>
      </c>
      <c r="Z168" s="8">
        <f>IFERROR(VLOOKUP($H168,FY15_TED_exp!$A$2:$V$246,7,FALSE),"--")</f>
        <v>1699696314.9600003</v>
      </c>
      <c r="AA168" s="8">
        <f>IFERROR(VLOOKUP($H168,FY15_TED_exp!$A$2:$V$246,18,FALSE),"--")</f>
        <v>957046034.23999941</v>
      </c>
      <c r="AB168" s="8">
        <f>IFERROR(VLOOKUP($H168,FY15_TED_exp!$A$2:$V$246,4,FALSE),"--")</f>
        <v>842342387.36000037</v>
      </c>
    </row>
    <row r="169" spans="1:28">
      <c r="A169" s="38" t="s">
        <v>403</v>
      </c>
      <c r="B169" s="31">
        <v>864459</v>
      </c>
      <c r="C169" s="31">
        <v>317433</v>
      </c>
      <c r="D169" s="31">
        <v>2095834</v>
      </c>
      <c r="E169" s="43">
        <v>0</v>
      </c>
      <c r="F169" s="45">
        <f t="shared" si="10"/>
        <v>3277726</v>
      </c>
      <c r="H169" s="12" t="s">
        <v>338</v>
      </c>
      <c r="I169" s="12">
        <v>761</v>
      </c>
      <c r="J169" s="8">
        <f t="shared" si="11"/>
        <v>856053783</v>
      </c>
      <c r="K169" s="8">
        <f t="shared" si="12"/>
        <v>109142298</v>
      </c>
      <c r="L169" s="8">
        <f t="shared" si="13"/>
        <v>570332632</v>
      </c>
      <c r="M169" s="8">
        <f t="shared" si="14"/>
        <v>171508831</v>
      </c>
      <c r="N169" s="8">
        <f>IFERROR(VLOOKUP(I169,'FTE Enrollment by Grade Fiscal '!A$6:C$204,3,FALSE),"—")</f>
        <v>50708</v>
      </c>
      <c r="Q169" s="13">
        <f>IFERROR(VLOOKUP($H169,FY15_TED_exp!$A$2:$V$246,2,FALSE),"--")</f>
        <v>867461388</v>
      </c>
      <c r="R169" s="8">
        <f>IFERROR(VLOOKUP($H169,FY15_TED_exp!$A$2:$V$246,11,FALSE),"--")</f>
        <v>454597047.67000002</v>
      </c>
      <c r="S169" s="8">
        <f>IFERROR(VLOOKUP($H169,FY15_TED_exp!$A$2:$V$246,5,FALSE),"--")</f>
        <v>11238566.970000001</v>
      </c>
      <c r="T169" s="8">
        <f>IFERROR(VLOOKUP($H169,FY15_TED_exp!$A$2:$X$246,24,FALSE),"--")</f>
        <v>78182153.539999992</v>
      </c>
      <c r="U169" s="8">
        <f>IFERROR(VLOOKUP($H169,FY15_TED_exp!$A$2:$V$246,16,FALSE),"--")</f>
        <v>31526738.120000001</v>
      </c>
      <c r="V169" s="8">
        <f>IFERROR(VLOOKUP($H169,FY15_TED_exp!$A$2:$V$246,9,FALSE),"--")</f>
        <v>16913706.57</v>
      </c>
      <c r="W169" s="8">
        <f>IFERROR(VLOOKUP($H169,FY15_TED_exp!$A$2:$V$246,17,FALSE),"--")</f>
        <v>43525480.710000001</v>
      </c>
      <c r="X169" s="8">
        <f>IFERROR(VLOOKUP($H169,FY15_TED_exp!$A$2:$V$246,19,FALSE),"--")</f>
        <v>30934429.890000001</v>
      </c>
      <c r="Y169" s="8">
        <f>IFERROR(VLOOKUP($H169,FY15_TED_exp!$A$2:$V$246,12,FALSE),"--")</f>
        <v>76502907.569999993</v>
      </c>
      <c r="Z169" s="8">
        <f>IFERROR(VLOOKUP($H169,FY15_TED_exp!$A$2:$V$246,7,FALSE),"--")</f>
        <v>69064321.859999999</v>
      </c>
      <c r="AA169" s="8">
        <f>IFERROR(VLOOKUP($H169,FY15_TED_exp!$A$2:$V$246,18,FALSE),"--")</f>
        <v>26230976.93</v>
      </c>
      <c r="AB169" s="8">
        <f>IFERROR(VLOOKUP($H169,FY15_TED_exp!$A$2:$V$246,4,FALSE),"--")</f>
        <v>15627605</v>
      </c>
    </row>
    <row r="170" spans="1:28">
      <c r="A170" s="38" t="s">
        <v>616</v>
      </c>
      <c r="B170" s="31">
        <v>0</v>
      </c>
      <c r="C170" s="31">
        <v>0</v>
      </c>
      <c r="D170" s="31">
        <v>0</v>
      </c>
      <c r="E170" s="43">
        <v>0</v>
      </c>
      <c r="F170" s="45">
        <f t="shared" si="10"/>
        <v>0</v>
      </c>
      <c r="H170" s="12" t="s">
        <v>339</v>
      </c>
      <c r="I170" s="12">
        <v>763</v>
      </c>
      <c r="J170" s="8">
        <f t="shared" si="11"/>
        <v>32553077</v>
      </c>
      <c r="K170" s="8">
        <f t="shared" si="12"/>
        <v>1182645</v>
      </c>
      <c r="L170" s="8">
        <f t="shared" si="13"/>
        <v>8456186</v>
      </c>
      <c r="M170" s="8">
        <f t="shared" si="14"/>
        <v>13306110</v>
      </c>
      <c r="N170" s="8">
        <f>IFERROR(VLOOKUP(I170,'FTE Enrollment by Grade Fiscal '!A$6:C$204,3,FALSE),"—")</f>
        <v>2121</v>
      </c>
      <c r="Q170" s="13">
        <f>IFERROR(VLOOKUP($H170,FY15_TED_exp!$A$2:$V$246,2,FALSE),"--")</f>
        <v>33986447</v>
      </c>
      <c r="R170" s="8">
        <f>IFERROR(VLOOKUP($H170,FY15_TED_exp!$A$2:$V$246,11,FALSE),"--")</f>
        <v>14071091.140000001</v>
      </c>
      <c r="S170" s="8">
        <f>IFERROR(VLOOKUP($H170,FY15_TED_exp!$A$2:$V$246,5,FALSE),"--")</f>
        <v>282489.53999999998</v>
      </c>
      <c r="T170" s="8">
        <f>IFERROR(VLOOKUP($H170,FY15_TED_exp!$A$2:$X$246,24,FALSE),"--")</f>
        <v>774435</v>
      </c>
      <c r="U170" s="8">
        <f>IFERROR(VLOOKUP($H170,FY15_TED_exp!$A$2:$V$246,16,FALSE),"--")</f>
        <v>605804.74</v>
      </c>
      <c r="V170" s="8">
        <f>IFERROR(VLOOKUP($H170,FY15_TED_exp!$A$2:$V$246,9,FALSE),"--")</f>
        <v>696923.83</v>
      </c>
      <c r="W170" s="8">
        <f>IFERROR(VLOOKUP($H170,FY15_TED_exp!$A$2:$V$246,17,FALSE),"--")</f>
        <v>1283516.8700000001</v>
      </c>
      <c r="X170" s="8">
        <f>IFERROR(VLOOKUP($H170,FY15_TED_exp!$A$2:$V$246,19,FALSE),"--")</f>
        <v>100960.68</v>
      </c>
      <c r="Y170" s="8">
        <f>IFERROR(VLOOKUP($H170,FY15_TED_exp!$A$2:$V$246,12,FALSE),"--")</f>
        <v>1461873.03</v>
      </c>
      <c r="Z170" s="8">
        <f>IFERROR(VLOOKUP($H170,FY15_TED_exp!$A$2:$V$246,7,FALSE),"--")</f>
        <v>2135980.2400000002</v>
      </c>
      <c r="AA170" s="8">
        <f>IFERROR(VLOOKUP($H170,FY15_TED_exp!$A$2:$V$246,18,FALSE),"--")</f>
        <v>762583</v>
      </c>
      <c r="AB170" s="8">
        <f>IFERROR(VLOOKUP($H170,FY15_TED_exp!$A$2:$V$246,4,FALSE),"--")</f>
        <v>7715579.46</v>
      </c>
    </row>
    <row r="171" spans="1:28">
      <c r="A171" s="38" t="s">
        <v>287</v>
      </c>
      <c r="B171" s="31">
        <v>1796816</v>
      </c>
      <c r="C171" s="31">
        <v>8874040</v>
      </c>
      <c r="D171" s="31">
        <v>12829939</v>
      </c>
      <c r="E171" s="43">
        <v>10799087</v>
      </c>
      <c r="F171" s="45">
        <f t="shared" si="10"/>
        <v>34299882</v>
      </c>
      <c r="H171" s="12" t="s">
        <v>340</v>
      </c>
      <c r="I171" s="12">
        <v>764</v>
      </c>
      <c r="J171" s="8">
        <f t="shared" si="11"/>
        <v>49552915</v>
      </c>
      <c r="K171" s="8">
        <f t="shared" si="12"/>
        <v>2732902</v>
      </c>
      <c r="L171" s="8">
        <f t="shared" si="13"/>
        <v>28837787</v>
      </c>
      <c r="M171" s="8">
        <f t="shared" si="14"/>
        <v>17406345</v>
      </c>
      <c r="N171" s="8">
        <f>IFERROR(VLOOKUP(I171,'FTE Enrollment by Grade Fiscal '!A$6:C$204,3,FALSE),"—")</f>
        <v>4178</v>
      </c>
      <c r="Q171" s="13">
        <f>IFERROR(VLOOKUP($H171,FY15_TED_exp!$A$2:$V$246,2,FALSE),"--")</f>
        <v>57144940</v>
      </c>
      <c r="R171" s="8">
        <f>IFERROR(VLOOKUP($H171,FY15_TED_exp!$A$2:$V$246,11,FALSE),"--")</f>
        <v>31121125.82</v>
      </c>
      <c r="S171" s="8">
        <f>IFERROR(VLOOKUP($H171,FY15_TED_exp!$A$2:$V$246,5,FALSE),"--")</f>
        <v>597277.31999999995</v>
      </c>
      <c r="T171" s="8">
        <f>IFERROR(VLOOKUP($H171,FY15_TED_exp!$A$2:$X$246,24,FALSE),"--")</f>
        <v>392246.48</v>
      </c>
      <c r="U171" s="8">
        <f>IFERROR(VLOOKUP($H171,FY15_TED_exp!$A$2:$V$246,16,FALSE),"--")</f>
        <v>1718073.56</v>
      </c>
      <c r="V171" s="8">
        <f>IFERROR(VLOOKUP($H171,FY15_TED_exp!$A$2:$V$246,9,FALSE),"--")</f>
        <v>2155333.96</v>
      </c>
      <c r="W171" s="8">
        <f>IFERROR(VLOOKUP($H171,FY15_TED_exp!$A$2:$V$246,17,FALSE),"--")</f>
        <v>2713255.04</v>
      </c>
      <c r="X171" s="8">
        <f>IFERROR(VLOOKUP($H171,FY15_TED_exp!$A$2:$V$246,19,FALSE),"--")</f>
        <v>1275143.1499999999</v>
      </c>
      <c r="Y171" s="8">
        <f>IFERROR(VLOOKUP($H171,FY15_TED_exp!$A$2:$V$246,12,FALSE),"--")</f>
        <v>3125267.06</v>
      </c>
      <c r="Z171" s="8">
        <f>IFERROR(VLOOKUP($H171,FY15_TED_exp!$A$2:$V$246,7,FALSE),"--")</f>
        <v>9760658.9700000007</v>
      </c>
      <c r="AA171" s="8">
        <f>IFERROR(VLOOKUP($H171,FY15_TED_exp!$A$2:$V$246,18,FALSE),"--")</f>
        <v>1878792.47</v>
      </c>
      <c r="AB171" s="8">
        <f>IFERROR(VLOOKUP($H171,FY15_TED_exp!$A$2:$V$246,4,FALSE),"--")</f>
        <v>0</v>
      </c>
    </row>
    <row r="172" spans="1:28">
      <c r="A172" s="38" t="s">
        <v>402</v>
      </c>
      <c r="B172" s="31">
        <v>1183858</v>
      </c>
      <c r="C172" s="31">
        <v>536701</v>
      </c>
      <c r="D172" s="31">
        <v>1710005</v>
      </c>
      <c r="E172" s="43">
        <v>13651</v>
      </c>
      <c r="F172" s="45">
        <f t="shared" si="10"/>
        <v>3444215</v>
      </c>
      <c r="H172" s="12" t="s">
        <v>341</v>
      </c>
      <c r="I172" s="12">
        <v>765</v>
      </c>
      <c r="J172" s="8">
        <f t="shared" si="11"/>
        <v>53679541</v>
      </c>
      <c r="K172" s="8">
        <f t="shared" si="12"/>
        <v>4025326</v>
      </c>
      <c r="L172" s="8">
        <f t="shared" si="13"/>
        <v>18903491</v>
      </c>
      <c r="M172" s="8">
        <f t="shared" si="14"/>
        <v>17848817</v>
      </c>
      <c r="N172" s="8">
        <f>IFERROR(VLOOKUP(I172,'FTE Enrollment by Grade Fiscal '!A$6:C$204,3,FALSE),"—")</f>
        <v>4012</v>
      </c>
      <c r="Q172" s="13">
        <f>IFERROR(VLOOKUP($H172,FY15_TED_exp!$A$2:$V$246,2,FALSE),"--")</f>
        <v>57930384</v>
      </c>
      <c r="R172" s="8">
        <f>IFERROR(VLOOKUP($H172,FY15_TED_exp!$A$2:$V$246,11,FALSE),"--")</f>
        <v>22722185.23</v>
      </c>
      <c r="S172" s="8">
        <f>IFERROR(VLOOKUP($H172,FY15_TED_exp!$A$2:$V$246,5,FALSE),"--")</f>
        <v>348063.25</v>
      </c>
      <c r="T172" s="8">
        <f>IFERROR(VLOOKUP($H172,FY15_TED_exp!$A$2:$X$246,24,FALSE),"--")</f>
        <v>2261459.42</v>
      </c>
      <c r="U172" s="8">
        <f>IFERROR(VLOOKUP($H172,FY15_TED_exp!$A$2:$V$246,16,FALSE),"--")</f>
        <v>1934343.38</v>
      </c>
      <c r="V172" s="8">
        <f>IFERROR(VLOOKUP($H172,FY15_TED_exp!$A$2:$V$246,9,FALSE),"--")</f>
        <v>370563.39</v>
      </c>
      <c r="W172" s="8">
        <f>IFERROR(VLOOKUP($H172,FY15_TED_exp!$A$2:$V$246,17,FALSE),"--")</f>
        <v>1820241.94</v>
      </c>
      <c r="X172" s="8">
        <f>IFERROR(VLOOKUP($H172,FY15_TED_exp!$A$2:$V$246,19,FALSE),"--")</f>
        <v>736731.4</v>
      </c>
      <c r="Y172" s="8">
        <f>IFERROR(VLOOKUP($H172,FY15_TED_exp!$A$2:$V$246,12,FALSE),"--")</f>
        <v>3008826.35</v>
      </c>
      <c r="Z172" s="8">
        <f>IFERROR(VLOOKUP($H172,FY15_TED_exp!$A$2:$V$246,7,FALSE),"--")</f>
        <v>4386807.6900000004</v>
      </c>
      <c r="AA172" s="8">
        <f>IFERROR(VLOOKUP($H172,FY15_TED_exp!$A$2:$V$246,18,FALSE),"--")</f>
        <v>2740050.16</v>
      </c>
      <c r="AB172" s="8">
        <f>IFERROR(VLOOKUP($H172,FY15_TED_exp!$A$2:$V$246,4,FALSE),"--")</f>
        <v>0</v>
      </c>
    </row>
    <row r="173" spans="1:28">
      <c r="A173" s="38" t="s">
        <v>617</v>
      </c>
      <c r="B173" s="31">
        <v>0</v>
      </c>
      <c r="C173" s="31">
        <v>0</v>
      </c>
      <c r="D173" s="31">
        <v>0</v>
      </c>
      <c r="E173" s="43">
        <v>0</v>
      </c>
      <c r="F173" s="45">
        <f t="shared" si="10"/>
        <v>0</v>
      </c>
      <c r="H173" s="12" t="s">
        <v>342</v>
      </c>
      <c r="I173" s="12">
        <v>766</v>
      </c>
      <c r="J173" s="8">
        <f t="shared" si="11"/>
        <v>54250003</v>
      </c>
      <c r="K173" s="8">
        <f t="shared" si="12"/>
        <v>5673185</v>
      </c>
      <c r="L173" s="8">
        <f t="shared" si="13"/>
        <v>19979746</v>
      </c>
      <c r="M173" s="8">
        <f t="shared" si="14"/>
        <v>23044561</v>
      </c>
      <c r="N173" s="8">
        <f>IFERROR(VLOOKUP(I173,'FTE Enrollment by Grade Fiscal '!A$6:C$204,3,FALSE),"—")</f>
        <v>4899</v>
      </c>
      <c r="Q173" s="13">
        <f>IFERROR(VLOOKUP($H173,FY15_TED_exp!$A$2:$V$246,2,FALSE),"--")</f>
        <v>54986656</v>
      </c>
      <c r="R173" s="8">
        <f>IFERROR(VLOOKUP($H173,FY15_TED_exp!$A$2:$V$246,11,FALSE),"--")</f>
        <v>29561553.420000002</v>
      </c>
      <c r="S173" s="8">
        <f>IFERROR(VLOOKUP($H173,FY15_TED_exp!$A$2:$V$246,5,FALSE),"--")</f>
        <v>494951.82</v>
      </c>
      <c r="T173" s="8">
        <f>IFERROR(VLOOKUP($H173,FY15_TED_exp!$A$2:$X$246,24,FALSE),"--")</f>
        <v>2525711.33</v>
      </c>
      <c r="U173" s="8">
        <f>IFERROR(VLOOKUP($H173,FY15_TED_exp!$A$2:$V$246,16,FALSE),"--")</f>
        <v>836811.83</v>
      </c>
      <c r="V173" s="8">
        <f>IFERROR(VLOOKUP($H173,FY15_TED_exp!$A$2:$V$246,9,FALSE),"--")</f>
        <v>802969.69</v>
      </c>
      <c r="W173" s="8">
        <f>IFERROR(VLOOKUP($H173,FY15_TED_exp!$A$2:$V$246,17,FALSE),"--")</f>
        <v>2621183.7200000002</v>
      </c>
      <c r="X173" s="8">
        <f>IFERROR(VLOOKUP($H173,FY15_TED_exp!$A$2:$V$246,19,FALSE),"--")</f>
        <v>1541996.91</v>
      </c>
      <c r="Y173" s="8">
        <f>IFERROR(VLOOKUP($H173,FY15_TED_exp!$A$2:$V$246,12,FALSE),"--")</f>
        <v>3438323.33</v>
      </c>
      <c r="Z173" s="8">
        <f>IFERROR(VLOOKUP($H173,FY15_TED_exp!$A$2:$V$246,7,FALSE),"--")</f>
        <v>1414563.53</v>
      </c>
      <c r="AA173" s="8">
        <f>IFERROR(VLOOKUP($H173,FY15_TED_exp!$A$2:$V$246,18,FALSE),"--")</f>
        <v>2860651.83</v>
      </c>
      <c r="AB173" s="8">
        <f>IFERROR(VLOOKUP($H173,FY15_TED_exp!$A$2:$V$246,4,FALSE),"--")</f>
        <v>1825500</v>
      </c>
    </row>
    <row r="174" spans="1:28">
      <c r="A174" s="38" t="s">
        <v>617</v>
      </c>
      <c r="B174" s="31">
        <v>0</v>
      </c>
      <c r="C174" s="31">
        <v>0</v>
      </c>
      <c r="D174" s="31">
        <v>0</v>
      </c>
      <c r="E174" s="43">
        <v>0</v>
      </c>
      <c r="F174" s="45">
        <f t="shared" si="10"/>
        <v>0</v>
      </c>
      <c r="H174" s="12" t="s">
        <v>343</v>
      </c>
      <c r="I174" s="12">
        <v>767</v>
      </c>
      <c r="J174" s="8">
        <f t="shared" si="11"/>
        <v>53332183</v>
      </c>
      <c r="K174" s="8">
        <f t="shared" si="12"/>
        <v>4564621</v>
      </c>
      <c r="L174" s="8">
        <f t="shared" si="13"/>
        <v>23252164</v>
      </c>
      <c r="M174" s="8">
        <f t="shared" si="14"/>
        <v>20368585</v>
      </c>
      <c r="N174" s="8">
        <f>IFERROR(VLOOKUP(I174,'FTE Enrollment by Grade Fiscal '!A$6:C$204,3,FALSE),"—")</f>
        <v>4220</v>
      </c>
      <c r="Q174" s="13">
        <f>IFERROR(VLOOKUP($H174,FY15_TED_exp!$A$2:$V$246,2,FALSE),"--")</f>
        <v>49326038</v>
      </c>
      <c r="R174" s="8">
        <f>IFERROR(VLOOKUP($H174,FY15_TED_exp!$A$2:$V$246,11,FALSE),"--")</f>
        <v>26700326.039999999</v>
      </c>
      <c r="S174" s="8">
        <f>IFERROR(VLOOKUP($H174,FY15_TED_exp!$A$2:$V$246,5,FALSE),"--")</f>
        <v>277560.68</v>
      </c>
      <c r="T174" s="8">
        <f>IFERROR(VLOOKUP($H174,FY15_TED_exp!$A$2:$X$246,24,FALSE),"--")</f>
        <v>1710467.71</v>
      </c>
      <c r="U174" s="8">
        <f>IFERROR(VLOOKUP($H174,FY15_TED_exp!$A$2:$V$246,16,FALSE),"--")</f>
        <v>1621780.95</v>
      </c>
      <c r="V174" s="8">
        <f>IFERROR(VLOOKUP($H174,FY15_TED_exp!$A$2:$V$246,9,FALSE),"--")</f>
        <v>711252.72</v>
      </c>
      <c r="W174" s="8">
        <f>IFERROR(VLOOKUP($H174,FY15_TED_exp!$A$2:$V$246,17,FALSE),"--")</f>
        <v>2119139.65</v>
      </c>
      <c r="X174" s="8">
        <f>IFERROR(VLOOKUP($H174,FY15_TED_exp!$A$2:$V$246,19,FALSE),"--")</f>
        <v>1268275.24</v>
      </c>
      <c r="Y174" s="8">
        <f>IFERROR(VLOOKUP($H174,FY15_TED_exp!$A$2:$V$246,12,FALSE),"--")</f>
        <v>3090797.81</v>
      </c>
      <c r="Z174" s="8">
        <f>IFERROR(VLOOKUP($H174,FY15_TED_exp!$A$2:$V$246,7,FALSE),"--")</f>
        <v>1345162.41</v>
      </c>
      <c r="AA174" s="8">
        <f>IFERROR(VLOOKUP($H174,FY15_TED_exp!$A$2:$V$246,18,FALSE),"--")</f>
        <v>3103396.29</v>
      </c>
      <c r="AB174" s="8">
        <f>IFERROR(VLOOKUP($H174,FY15_TED_exp!$A$2:$V$246,4,FALSE),"--")</f>
        <v>0</v>
      </c>
    </row>
    <row r="175" spans="1:28">
      <c r="A175" s="38" t="s">
        <v>288</v>
      </c>
      <c r="B175" s="31">
        <v>18037103</v>
      </c>
      <c r="C175" s="31">
        <v>85367689</v>
      </c>
      <c r="D175" s="31">
        <v>166386351</v>
      </c>
      <c r="E175" s="43">
        <v>14949524</v>
      </c>
      <c r="F175" s="45">
        <f t="shared" si="10"/>
        <v>284740667</v>
      </c>
      <c r="H175" s="12" t="s">
        <v>344</v>
      </c>
      <c r="I175" s="12">
        <v>769</v>
      </c>
      <c r="J175" s="8">
        <f t="shared" si="11"/>
        <v>12421190</v>
      </c>
      <c r="K175" s="8">
        <f t="shared" si="12"/>
        <v>559376</v>
      </c>
      <c r="L175" s="8">
        <f t="shared" si="13"/>
        <v>4333008</v>
      </c>
      <c r="M175" s="8">
        <f t="shared" si="14"/>
        <v>7475396</v>
      </c>
      <c r="N175" s="8">
        <f>IFERROR(VLOOKUP(I175,'FTE Enrollment by Grade Fiscal '!A$6:C$204,3,FALSE),"—")</f>
        <v>1365</v>
      </c>
      <c r="Q175" s="13">
        <f>IFERROR(VLOOKUP($H175,FY15_TED_exp!$A$2:$V$246,2,FALSE),"--")</f>
        <v>12952317</v>
      </c>
      <c r="R175" s="8">
        <f>IFERROR(VLOOKUP($H175,FY15_TED_exp!$A$2:$V$246,11,FALSE),"--")</f>
        <v>7971232.8499999996</v>
      </c>
      <c r="S175" s="8">
        <f>IFERROR(VLOOKUP($H175,FY15_TED_exp!$A$2:$V$246,5,FALSE),"--")</f>
        <v>216484.72</v>
      </c>
      <c r="T175" s="8">
        <f>IFERROR(VLOOKUP($H175,FY15_TED_exp!$A$2:$X$246,24,FALSE),"--")</f>
        <v>84056</v>
      </c>
      <c r="U175" s="8">
        <f>IFERROR(VLOOKUP($H175,FY15_TED_exp!$A$2:$V$246,16,FALSE),"--")</f>
        <v>284465.44</v>
      </c>
      <c r="V175" s="8">
        <f>IFERROR(VLOOKUP($H175,FY15_TED_exp!$A$2:$V$246,9,FALSE),"--")</f>
        <v>525412.62</v>
      </c>
      <c r="W175" s="8">
        <f>IFERROR(VLOOKUP($H175,FY15_TED_exp!$A$2:$V$246,17,FALSE),"--")</f>
        <v>723813.81</v>
      </c>
      <c r="X175" s="8">
        <f>IFERROR(VLOOKUP($H175,FY15_TED_exp!$A$2:$V$246,19,FALSE),"--")</f>
        <v>177532.26</v>
      </c>
      <c r="Y175" s="8">
        <f>IFERROR(VLOOKUP($H175,FY15_TED_exp!$A$2:$V$246,12,FALSE),"--")</f>
        <v>1020684.39</v>
      </c>
      <c r="Z175" s="8">
        <f>IFERROR(VLOOKUP($H175,FY15_TED_exp!$A$2:$V$246,7,FALSE),"--")</f>
        <v>328002.15999999997</v>
      </c>
      <c r="AA175" s="8">
        <f>IFERROR(VLOOKUP($H175,FY15_TED_exp!$A$2:$V$246,18,FALSE),"--")</f>
        <v>672149.19</v>
      </c>
      <c r="AB175" s="8">
        <f>IFERROR(VLOOKUP($H175,FY15_TED_exp!$A$2:$V$246,4,FALSE),"--")</f>
        <v>649187</v>
      </c>
    </row>
    <row r="176" spans="1:28">
      <c r="A176" s="38" t="s">
        <v>289</v>
      </c>
      <c r="B176" s="31">
        <v>4594231</v>
      </c>
      <c r="C176" s="31">
        <v>15735369</v>
      </c>
      <c r="D176" s="31">
        <v>17086636</v>
      </c>
      <c r="E176" s="43">
        <v>3972077</v>
      </c>
      <c r="F176" s="45">
        <f t="shared" si="10"/>
        <v>41388313</v>
      </c>
      <c r="H176" s="12" t="s">
        <v>345</v>
      </c>
      <c r="I176" s="12">
        <v>771</v>
      </c>
      <c r="J176" s="8">
        <f t="shared" si="11"/>
        <v>16649762</v>
      </c>
      <c r="K176" s="8">
        <f t="shared" si="12"/>
        <v>1346127</v>
      </c>
      <c r="L176" s="8">
        <f t="shared" si="13"/>
        <v>5744915</v>
      </c>
      <c r="M176" s="8">
        <f t="shared" si="14"/>
        <v>9508720</v>
      </c>
      <c r="N176" s="8">
        <f>IFERROR(VLOOKUP(I176,'FTE Enrollment by Grade Fiscal '!A$6:C$204,3,FALSE),"—")</f>
        <v>1512</v>
      </c>
      <c r="Q176" s="13">
        <f>IFERROR(VLOOKUP($H176,FY15_TED_exp!$A$2:$V$246,2,FALSE),"--")</f>
        <v>15710630</v>
      </c>
      <c r="R176" s="8">
        <f>IFERROR(VLOOKUP($H176,FY15_TED_exp!$A$2:$V$246,11,FALSE),"--")</f>
        <v>9127039.3300000001</v>
      </c>
      <c r="S176" s="8">
        <f>IFERROR(VLOOKUP($H176,FY15_TED_exp!$A$2:$V$246,5,FALSE),"--")</f>
        <v>267741.21999999997</v>
      </c>
      <c r="T176" s="8">
        <f>IFERROR(VLOOKUP($H176,FY15_TED_exp!$A$2:$X$246,24,FALSE),"--")</f>
        <v>242839.82</v>
      </c>
      <c r="U176" s="8">
        <f>IFERROR(VLOOKUP($H176,FY15_TED_exp!$A$2:$V$246,16,FALSE),"--")</f>
        <v>335430.43</v>
      </c>
      <c r="V176" s="8">
        <f>IFERROR(VLOOKUP($H176,FY15_TED_exp!$A$2:$V$246,9,FALSE),"--")</f>
        <v>398509.07</v>
      </c>
      <c r="W176" s="8">
        <f>IFERROR(VLOOKUP($H176,FY15_TED_exp!$A$2:$V$246,17,FALSE),"--")</f>
        <v>922586.35</v>
      </c>
      <c r="X176" s="8">
        <f>IFERROR(VLOOKUP($H176,FY15_TED_exp!$A$2:$V$246,19,FALSE),"--")</f>
        <v>283135.25</v>
      </c>
      <c r="Y176" s="8">
        <f>IFERROR(VLOOKUP($H176,FY15_TED_exp!$A$2:$V$246,12,FALSE),"--")</f>
        <v>1306691.1599999999</v>
      </c>
      <c r="Z176" s="8">
        <f>IFERROR(VLOOKUP($H176,FY15_TED_exp!$A$2:$V$246,7,FALSE),"--")</f>
        <v>0</v>
      </c>
      <c r="AA176" s="8">
        <f>IFERROR(VLOOKUP($H176,FY15_TED_exp!$A$2:$V$246,18,FALSE),"--")</f>
        <v>944224.04</v>
      </c>
      <c r="AB176" s="8">
        <f>IFERROR(VLOOKUP($H176,FY15_TED_exp!$A$2:$V$246,4,FALSE),"--")</f>
        <v>1420652.88</v>
      </c>
    </row>
    <row r="177" spans="1:28">
      <c r="A177" s="38" t="s">
        <v>367</v>
      </c>
      <c r="B177" s="31">
        <v>1983324</v>
      </c>
      <c r="C177" s="31">
        <v>2294070</v>
      </c>
      <c r="D177" s="31">
        <v>11254017</v>
      </c>
      <c r="E177" s="43">
        <v>982366</v>
      </c>
      <c r="F177" s="45">
        <f t="shared" si="10"/>
        <v>16513777</v>
      </c>
      <c r="H177" s="12" t="s">
        <v>346</v>
      </c>
      <c r="I177" s="12">
        <v>772</v>
      </c>
      <c r="J177" s="8">
        <f t="shared" si="11"/>
        <v>89458138</v>
      </c>
      <c r="K177" s="8">
        <f t="shared" si="12"/>
        <v>10622541</v>
      </c>
      <c r="L177" s="8">
        <f t="shared" si="13"/>
        <v>37637949</v>
      </c>
      <c r="M177" s="8">
        <f t="shared" si="14"/>
        <v>39032880</v>
      </c>
      <c r="N177" s="8">
        <f>IFERROR(VLOOKUP(I177,'FTE Enrollment by Grade Fiscal '!A$6:C$204,3,FALSE),"—")</f>
        <v>7812</v>
      </c>
      <c r="Q177" s="13">
        <f>IFERROR(VLOOKUP($H177,FY15_TED_exp!$A$2:$V$246,2,FALSE),"--")</f>
        <v>87239379</v>
      </c>
      <c r="R177" s="8">
        <f>IFERROR(VLOOKUP($H177,FY15_TED_exp!$A$2:$V$246,11,FALSE),"--")</f>
        <v>51135683</v>
      </c>
      <c r="S177" s="8">
        <f>IFERROR(VLOOKUP($H177,FY15_TED_exp!$A$2:$V$246,5,FALSE),"--")</f>
        <v>1287406.44</v>
      </c>
      <c r="T177" s="8">
        <f>IFERROR(VLOOKUP($H177,FY15_TED_exp!$A$2:$X$246,24,FALSE),"--")</f>
        <v>6732223.46</v>
      </c>
      <c r="U177" s="8">
        <f>IFERROR(VLOOKUP($H177,FY15_TED_exp!$A$2:$V$246,16,FALSE),"--")</f>
        <v>2250966.06</v>
      </c>
      <c r="V177" s="8">
        <f>IFERROR(VLOOKUP($H177,FY15_TED_exp!$A$2:$V$246,9,FALSE),"--")</f>
        <v>661408.28</v>
      </c>
      <c r="W177" s="8">
        <f>IFERROR(VLOOKUP($H177,FY15_TED_exp!$A$2:$V$246,17,FALSE),"--")</f>
        <v>3738575.79</v>
      </c>
      <c r="X177" s="8">
        <f>IFERROR(VLOOKUP($H177,FY15_TED_exp!$A$2:$V$246,19,FALSE),"--")</f>
        <v>2777524.77</v>
      </c>
      <c r="Y177" s="8">
        <f>IFERROR(VLOOKUP($H177,FY15_TED_exp!$A$2:$V$246,12,FALSE),"--")</f>
        <v>5078510.99</v>
      </c>
      <c r="Z177" s="8">
        <f>IFERROR(VLOOKUP($H177,FY15_TED_exp!$A$2:$V$246,7,FALSE),"--")</f>
        <v>5037756.7300000004</v>
      </c>
      <c r="AA177" s="8">
        <f>IFERROR(VLOOKUP($H177,FY15_TED_exp!$A$2:$V$246,18,FALSE),"--")</f>
        <v>4723951.91</v>
      </c>
      <c r="AB177" s="8">
        <f>IFERROR(VLOOKUP($H177,FY15_TED_exp!$A$2:$V$246,4,FALSE),"--")</f>
        <v>630137.49</v>
      </c>
    </row>
    <row r="178" spans="1:28">
      <c r="A178" s="38" t="s">
        <v>290</v>
      </c>
      <c r="B178" s="31">
        <v>4243864</v>
      </c>
      <c r="C178" s="31">
        <v>30376133</v>
      </c>
      <c r="D178" s="31">
        <v>20896271</v>
      </c>
      <c r="E178" s="43">
        <v>4303196</v>
      </c>
      <c r="F178" s="45">
        <f t="shared" si="10"/>
        <v>59819464</v>
      </c>
      <c r="H178" s="12" t="s">
        <v>347</v>
      </c>
      <c r="I178" s="12">
        <v>773</v>
      </c>
      <c r="J178" s="8">
        <f t="shared" si="11"/>
        <v>65615068</v>
      </c>
      <c r="K178" s="8">
        <f t="shared" si="12"/>
        <v>1987906</v>
      </c>
      <c r="L178" s="8">
        <f t="shared" si="13"/>
        <v>36553248</v>
      </c>
      <c r="M178" s="8">
        <f t="shared" si="14"/>
        <v>20502204</v>
      </c>
      <c r="N178" s="8">
        <f>IFERROR(VLOOKUP(I178,'FTE Enrollment by Grade Fiscal '!A$6:C$204,3,FALSE),"—")</f>
        <v>4537</v>
      </c>
      <c r="Q178" s="13">
        <f>IFERROR(VLOOKUP($H178,FY15_TED_exp!$A$2:$V$246,2,FALSE),"--")</f>
        <v>69115927</v>
      </c>
      <c r="R178" s="8">
        <f>IFERROR(VLOOKUP($H178,FY15_TED_exp!$A$2:$V$246,11,FALSE),"--")</f>
        <v>35570780</v>
      </c>
      <c r="S178" s="8">
        <f>IFERROR(VLOOKUP($H178,FY15_TED_exp!$A$2:$V$246,5,FALSE),"--")</f>
        <v>1267512.43</v>
      </c>
      <c r="T178" s="8">
        <f>IFERROR(VLOOKUP($H178,FY15_TED_exp!$A$2:$X$246,24,FALSE),"--")</f>
        <v>2569320.62</v>
      </c>
      <c r="U178" s="8">
        <f>IFERROR(VLOOKUP($H178,FY15_TED_exp!$A$2:$V$246,16,FALSE),"--")</f>
        <v>1490326.92</v>
      </c>
      <c r="V178" s="8">
        <f>IFERROR(VLOOKUP($H178,FY15_TED_exp!$A$2:$V$246,9,FALSE),"--")</f>
        <v>1404059.91</v>
      </c>
      <c r="W178" s="8">
        <f>IFERROR(VLOOKUP($H178,FY15_TED_exp!$A$2:$V$246,17,FALSE),"--")</f>
        <v>5652253.5300000003</v>
      </c>
      <c r="X178" s="8">
        <f>IFERROR(VLOOKUP($H178,FY15_TED_exp!$A$2:$V$246,19,FALSE),"--")</f>
        <v>1313365.45</v>
      </c>
      <c r="Y178" s="8">
        <f>IFERROR(VLOOKUP($H178,FY15_TED_exp!$A$2:$V$246,12,FALSE),"--")</f>
        <v>4783284.6900000004</v>
      </c>
      <c r="Z178" s="8">
        <f>IFERROR(VLOOKUP($H178,FY15_TED_exp!$A$2:$V$246,7,FALSE),"--")</f>
        <v>3161888.75</v>
      </c>
      <c r="AA178" s="8">
        <f>IFERROR(VLOOKUP($H178,FY15_TED_exp!$A$2:$V$246,18,FALSE),"--")</f>
        <v>2529519.14</v>
      </c>
      <c r="AB178" s="8">
        <f>IFERROR(VLOOKUP($H178,FY15_TED_exp!$A$2:$V$246,4,FALSE),"--")</f>
        <v>2593687.7599999998</v>
      </c>
    </row>
    <row r="179" spans="1:28">
      <c r="A179" s="38" t="s">
        <v>291</v>
      </c>
      <c r="B179" s="31">
        <v>4054290</v>
      </c>
      <c r="C179" s="31">
        <v>11543525</v>
      </c>
      <c r="D179" s="31">
        <v>20943422</v>
      </c>
      <c r="E179" s="43">
        <v>3157214</v>
      </c>
      <c r="F179" s="45">
        <f t="shared" si="10"/>
        <v>39698451</v>
      </c>
      <c r="H179" s="12" t="s">
        <v>348</v>
      </c>
      <c r="I179" s="12">
        <v>774</v>
      </c>
      <c r="J179" s="8">
        <f t="shared" si="11"/>
        <v>29888353</v>
      </c>
      <c r="K179" s="8">
        <f t="shared" si="12"/>
        <v>5540012</v>
      </c>
      <c r="L179" s="8">
        <f t="shared" si="13"/>
        <v>11887514</v>
      </c>
      <c r="M179" s="8">
        <f t="shared" si="14"/>
        <v>11982771</v>
      </c>
      <c r="N179" s="8">
        <f>IFERROR(VLOOKUP(I179,'FTE Enrollment by Grade Fiscal '!A$6:C$204,3,FALSE),"—")</f>
        <v>2572</v>
      </c>
      <c r="Q179" s="13">
        <f>IFERROR(VLOOKUP($H179,FY15_TED_exp!$A$2:$V$246,2,FALSE),"--")</f>
        <v>31424908</v>
      </c>
      <c r="R179" s="8">
        <f>IFERROR(VLOOKUP($H179,FY15_TED_exp!$A$2:$V$246,11,FALSE),"--")</f>
        <v>15383449.279999999</v>
      </c>
      <c r="S179" s="8">
        <f>IFERROR(VLOOKUP($H179,FY15_TED_exp!$A$2:$V$246,5,FALSE),"--")</f>
        <v>443143.04</v>
      </c>
      <c r="T179" s="8">
        <f>IFERROR(VLOOKUP($H179,FY15_TED_exp!$A$2:$X$246,24,FALSE),"--")</f>
        <v>1761948.81</v>
      </c>
      <c r="U179" s="8">
        <f>IFERROR(VLOOKUP($H179,FY15_TED_exp!$A$2:$V$246,16,FALSE),"--")</f>
        <v>1845783.48</v>
      </c>
      <c r="V179" s="8">
        <f>IFERROR(VLOOKUP($H179,FY15_TED_exp!$A$2:$V$246,9,FALSE),"--")</f>
        <v>676748.68</v>
      </c>
      <c r="W179" s="8">
        <f>IFERROR(VLOOKUP($H179,FY15_TED_exp!$A$2:$V$246,17,FALSE),"--")</f>
        <v>1646016.12</v>
      </c>
      <c r="X179" s="8">
        <f>IFERROR(VLOOKUP($H179,FY15_TED_exp!$A$2:$V$246,19,FALSE),"--")</f>
        <v>1323627.43</v>
      </c>
      <c r="Y179" s="8">
        <f>IFERROR(VLOOKUP($H179,FY15_TED_exp!$A$2:$V$246,12,FALSE),"--")</f>
        <v>2403634.25</v>
      </c>
      <c r="Z179" s="8">
        <f>IFERROR(VLOOKUP($H179,FY15_TED_exp!$A$2:$V$246,7,FALSE),"--")</f>
        <v>505576.32</v>
      </c>
      <c r="AA179" s="8">
        <f>IFERROR(VLOOKUP($H179,FY15_TED_exp!$A$2:$V$246,18,FALSE),"--")</f>
        <v>1685270.67</v>
      </c>
      <c r="AB179" s="8">
        <f>IFERROR(VLOOKUP($H179,FY15_TED_exp!$A$2:$V$246,4,FALSE),"--")</f>
        <v>2410154.89</v>
      </c>
    </row>
    <row r="180" spans="1:28">
      <c r="A180" s="38" t="s">
        <v>292</v>
      </c>
      <c r="B180" s="31">
        <v>1977598</v>
      </c>
      <c r="C180" s="31">
        <v>9636369</v>
      </c>
      <c r="D180" s="31">
        <v>17512782</v>
      </c>
      <c r="E180" s="43">
        <v>1016215</v>
      </c>
      <c r="F180" s="45">
        <f t="shared" si="10"/>
        <v>30142964</v>
      </c>
      <c r="H180" s="12" t="s">
        <v>349</v>
      </c>
      <c r="I180" s="12">
        <v>776</v>
      </c>
      <c r="J180" s="8">
        <f t="shared" si="11"/>
        <v>86828151</v>
      </c>
      <c r="K180" s="8">
        <f t="shared" si="12"/>
        <v>9387844</v>
      </c>
      <c r="L180" s="8">
        <f t="shared" si="13"/>
        <v>31998997</v>
      </c>
      <c r="M180" s="8">
        <f t="shared" si="14"/>
        <v>37936920</v>
      </c>
      <c r="N180" s="8">
        <f>IFERROR(VLOOKUP(I180,'FTE Enrollment by Grade Fiscal '!A$6:C$204,3,FALSE),"—")</f>
        <v>7899</v>
      </c>
      <c r="Q180" s="13">
        <f>IFERROR(VLOOKUP($H180,FY15_TED_exp!$A$2:$V$246,2,FALSE),"--")</f>
        <v>87327503</v>
      </c>
      <c r="R180" s="8">
        <f>IFERROR(VLOOKUP($H180,FY15_TED_exp!$A$2:$V$246,11,FALSE),"--")</f>
        <v>47035200.240000002</v>
      </c>
      <c r="S180" s="8">
        <f>IFERROR(VLOOKUP($H180,FY15_TED_exp!$A$2:$V$246,5,FALSE),"--")</f>
        <v>1112952.8</v>
      </c>
      <c r="T180" s="8">
        <f>IFERROR(VLOOKUP($H180,FY15_TED_exp!$A$2:$X$246,24,FALSE),"--")</f>
        <v>3308810.63</v>
      </c>
      <c r="U180" s="8">
        <f>IFERROR(VLOOKUP($H180,FY15_TED_exp!$A$2:$V$246,16,FALSE),"--")</f>
        <v>2121558.75</v>
      </c>
      <c r="V180" s="8">
        <f>IFERROR(VLOOKUP($H180,FY15_TED_exp!$A$2:$V$246,9,FALSE),"--")</f>
        <v>1222747.79</v>
      </c>
      <c r="W180" s="8">
        <f>IFERROR(VLOOKUP($H180,FY15_TED_exp!$A$2:$V$246,17,FALSE),"--")</f>
        <v>4492723.8499999996</v>
      </c>
      <c r="X180" s="8">
        <f>IFERROR(VLOOKUP($H180,FY15_TED_exp!$A$2:$V$246,19,FALSE),"--")</f>
        <v>3304142.87</v>
      </c>
      <c r="Y180" s="8">
        <f>IFERROR(VLOOKUP($H180,FY15_TED_exp!$A$2:$V$246,12,FALSE),"--")</f>
        <v>5434560.96</v>
      </c>
      <c r="Z180" s="8">
        <f>IFERROR(VLOOKUP($H180,FY15_TED_exp!$A$2:$V$246,7,FALSE),"--")</f>
        <v>1289881.96</v>
      </c>
      <c r="AA180" s="8">
        <f>IFERROR(VLOOKUP($H180,FY15_TED_exp!$A$2:$V$246,18,FALSE),"--")</f>
        <v>4635890.6100000003</v>
      </c>
      <c r="AB180" s="8">
        <f>IFERROR(VLOOKUP($H180,FY15_TED_exp!$A$2:$V$246,4,FALSE),"--")</f>
        <v>4256860.1500000004</v>
      </c>
    </row>
    <row r="181" spans="1:28">
      <c r="A181" s="38" t="s">
        <v>401</v>
      </c>
      <c r="B181" s="31">
        <v>2137484</v>
      </c>
      <c r="C181" s="31">
        <v>6743682</v>
      </c>
      <c r="D181" s="31">
        <v>2847047</v>
      </c>
      <c r="E181" s="43">
        <v>0</v>
      </c>
      <c r="F181" s="45">
        <f t="shared" si="10"/>
        <v>11728213</v>
      </c>
      <c r="H181" s="12" t="s">
        <v>350</v>
      </c>
      <c r="I181" s="12">
        <v>779</v>
      </c>
      <c r="J181" s="8">
        <f t="shared" si="11"/>
        <v>38836911</v>
      </c>
      <c r="K181" s="8">
        <f t="shared" si="12"/>
        <v>1555587</v>
      </c>
      <c r="L181" s="8">
        <f t="shared" si="13"/>
        <v>14430000</v>
      </c>
      <c r="M181" s="8">
        <f t="shared" si="14"/>
        <v>14147896</v>
      </c>
      <c r="N181" s="8">
        <f>IFERROR(VLOOKUP(I181,'FTE Enrollment by Grade Fiscal '!A$6:C$204,3,FALSE),"—")</f>
        <v>3253</v>
      </c>
      <c r="Q181" s="13">
        <f>IFERROR(VLOOKUP($H181,FY15_TED_exp!$A$2:$V$246,2,FALSE),"--")</f>
        <v>43682045</v>
      </c>
      <c r="R181" s="8">
        <f>IFERROR(VLOOKUP($H181,FY15_TED_exp!$A$2:$V$246,11,FALSE),"--")</f>
        <v>16838143.100000001</v>
      </c>
      <c r="S181" s="8">
        <f>IFERROR(VLOOKUP($H181,FY15_TED_exp!$A$2:$V$246,5,FALSE),"--")</f>
        <v>456048.86</v>
      </c>
      <c r="T181" s="8">
        <f>IFERROR(VLOOKUP($H181,FY15_TED_exp!$A$2:$X$246,24,FALSE),"--")</f>
        <v>637524.00999999989</v>
      </c>
      <c r="U181" s="8">
        <f>IFERROR(VLOOKUP($H181,FY15_TED_exp!$A$2:$V$246,16,FALSE),"--")</f>
        <v>668389.17000000004</v>
      </c>
      <c r="V181" s="8">
        <f>IFERROR(VLOOKUP($H181,FY15_TED_exp!$A$2:$V$246,9,FALSE),"--")</f>
        <v>813852.37</v>
      </c>
      <c r="W181" s="8">
        <f>IFERROR(VLOOKUP($H181,FY15_TED_exp!$A$2:$V$246,17,FALSE),"--")</f>
        <v>1364833.56</v>
      </c>
      <c r="X181" s="8">
        <f>IFERROR(VLOOKUP($H181,FY15_TED_exp!$A$2:$V$246,19,FALSE),"--")</f>
        <v>647375.57999999996</v>
      </c>
      <c r="Y181" s="8">
        <f>IFERROR(VLOOKUP($H181,FY15_TED_exp!$A$2:$V$246,12,FALSE),"--")</f>
        <v>1641563.9</v>
      </c>
      <c r="Z181" s="8">
        <f>IFERROR(VLOOKUP($H181,FY15_TED_exp!$A$2:$V$246,7,FALSE),"--")</f>
        <v>5583383.4299999997</v>
      </c>
      <c r="AA181" s="8">
        <f>IFERROR(VLOOKUP($H181,FY15_TED_exp!$A$2:$V$246,18,FALSE),"--")</f>
        <v>1097777.95</v>
      </c>
      <c r="AB181" s="8">
        <f>IFERROR(VLOOKUP($H181,FY15_TED_exp!$A$2:$V$246,4,FALSE),"--")</f>
        <v>2788771.27</v>
      </c>
    </row>
    <row r="182" spans="1:28">
      <c r="A182" s="38" t="s">
        <v>293</v>
      </c>
      <c r="B182" s="31">
        <v>8777346</v>
      </c>
      <c r="C182" s="31">
        <v>23069536</v>
      </c>
      <c r="D182" s="31">
        <v>41738868</v>
      </c>
      <c r="E182" s="43">
        <v>19068480</v>
      </c>
      <c r="F182" s="45">
        <f t="shared" si="10"/>
        <v>92654230</v>
      </c>
      <c r="H182" s="12" t="s">
        <v>351</v>
      </c>
      <c r="I182" s="12">
        <v>781</v>
      </c>
      <c r="J182" s="8">
        <f t="shared" si="11"/>
        <v>122399861</v>
      </c>
      <c r="K182" s="8">
        <f t="shared" si="12"/>
        <v>10539023</v>
      </c>
      <c r="L182" s="8">
        <f t="shared" si="13"/>
        <v>60033717</v>
      </c>
      <c r="M182" s="8">
        <f t="shared" si="14"/>
        <v>38334195</v>
      </c>
      <c r="N182" s="8">
        <f>IFERROR(VLOOKUP(I182,'FTE Enrollment by Grade Fiscal '!A$6:C$204,3,FALSE),"—")</f>
        <v>8649</v>
      </c>
      <c r="Q182" s="13">
        <f>IFERROR(VLOOKUP($H182,FY15_TED_exp!$A$2:$V$246,2,FALSE),"--")</f>
        <v>124324531</v>
      </c>
      <c r="R182" s="8">
        <f>IFERROR(VLOOKUP($H182,FY15_TED_exp!$A$2:$V$246,11,FALSE),"--")</f>
        <v>59054126.020000003</v>
      </c>
      <c r="S182" s="8">
        <f>IFERROR(VLOOKUP($H182,FY15_TED_exp!$A$2:$V$246,5,FALSE),"--")</f>
        <v>1304421.57</v>
      </c>
      <c r="T182" s="8">
        <f>IFERROR(VLOOKUP($H182,FY15_TED_exp!$A$2:$X$246,24,FALSE),"--")</f>
        <v>6434955.6900000004</v>
      </c>
      <c r="U182" s="8">
        <f>IFERROR(VLOOKUP($H182,FY15_TED_exp!$A$2:$V$246,16,FALSE),"--")</f>
        <v>4007653.73</v>
      </c>
      <c r="V182" s="8">
        <f>IFERROR(VLOOKUP($H182,FY15_TED_exp!$A$2:$V$246,9,FALSE),"--")</f>
        <v>1591922.57</v>
      </c>
      <c r="W182" s="8">
        <f>IFERROR(VLOOKUP($H182,FY15_TED_exp!$A$2:$V$246,17,FALSE),"--")</f>
        <v>5572968.1100000003</v>
      </c>
      <c r="X182" s="8">
        <f>IFERROR(VLOOKUP($H182,FY15_TED_exp!$A$2:$V$246,19,FALSE),"--")</f>
        <v>5339293.5199999996</v>
      </c>
      <c r="Y182" s="8">
        <f>IFERROR(VLOOKUP($H182,FY15_TED_exp!$A$2:$V$246,12,FALSE),"--")</f>
        <v>7971012.21</v>
      </c>
      <c r="Z182" s="8">
        <f>IFERROR(VLOOKUP($H182,FY15_TED_exp!$A$2:$V$246,7,FALSE),"--")</f>
        <v>8191988.8899999997</v>
      </c>
      <c r="AA182" s="8">
        <f>IFERROR(VLOOKUP($H182,FY15_TED_exp!$A$2:$V$246,18,FALSE),"--")</f>
        <v>5174379.93</v>
      </c>
      <c r="AB182" s="8">
        <f>IFERROR(VLOOKUP($H182,FY15_TED_exp!$A$2:$V$246,4,FALSE),"--")</f>
        <v>2791500</v>
      </c>
    </row>
    <row r="183" spans="1:28">
      <c r="A183" s="38" t="s">
        <v>294</v>
      </c>
      <c r="B183" s="31">
        <v>1964220</v>
      </c>
      <c r="C183" s="31">
        <v>5256148</v>
      </c>
      <c r="D183" s="31">
        <v>7647536</v>
      </c>
      <c r="E183" s="43">
        <v>766999</v>
      </c>
      <c r="F183" s="45">
        <f t="shared" si="10"/>
        <v>15634903</v>
      </c>
      <c r="H183" s="12" t="s">
        <v>367</v>
      </c>
      <c r="I183" s="12">
        <v>784</v>
      </c>
      <c r="J183" s="8">
        <f t="shared" si="11"/>
        <v>16513777</v>
      </c>
      <c r="K183" s="8">
        <f t="shared" si="12"/>
        <v>1983324</v>
      </c>
      <c r="L183" s="8">
        <f t="shared" si="13"/>
        <v>2294070</v>
      </c>
      <c r="M183" s="8">
        <f t="shared" si="14"/>
        <v>11254017</v>
      </c>
      <c r="N183" s="8">
        <f>IFERROR(VLOOKUP(I183,'FTE Enrollment by Grade Fiscal '!A$6:C$204,3,FALSE),"—")</f>
        <v>1485</v>
      </c>
      <c r="Q183" s="13">
        <f>IFERROR(VLOOKUP($H183,FY15_TED_exp!$A$2:$V$246,2,FALSE),"--")</f>
        <v>17024017</v>
      </c>
      <c r="R183" s="8">
        <f>IFERROR(VLOOKUP($H183,FY15_TED_exp!$A$2:$V$246,11,FALSE),"--")</f>
        <v>9067572.5099999998</v>
      </c>
      <c r="S183" s="8">
        <f>IFERROR(VLOOKUP($H183,FY15_TED_exp!$A$2:$V$246,5,FALSE),"--")</f>
        <v>228469.96</v>
      </c>
      <c r="T183" s="8">
        <f>IFERROR(VLOOKUP($H183,FY15_TED_exp!$A$2:$X$246,24,FALSE),"--")</f>
        <v>670759.82000000007</v>
      </c>
      <c r="U183" s="8">
        <f>IFERROR(VLOOKUP($H183,FY15_TED_exp!$A$2:$V$246,16,FALSE),"--")</f>
        <v>729962.39</v>
      </c>
      <c r="V183" s="8">
        <f>IFERROR(VLOOKUP($H183,FY15_TED_exp!$A$2:$V$246,9,FALSE),"--")</f>
        <v>387766.01</v>
      </c>
      <c r="W183" s="8">
        <f>IFERROR(VLOOKUP($H183,FY15_TED_exp!$A$2:$V$246,17,FALSE),"--")</f>
        <v>1114660.6200000001</v>
      </c>
      <c r="X183" s="8">
        <f>IFERROR(VLOOKUP($H183,FY15_TED_exp!$A$2:$V$246,19,FALSE),"--")</f>
        <v>458859.11</v>
      </c>
      <c r="Y183" s="8">
        <f>IFERROR(VLOOKUP($H183,FY15_TED_exp!$A$2:$V$246,12,FALSE),"--")</f>
        <v>1124713.06</v>
      </c>
      <c r="Z183" s="8">
        <f>IFERROR(VLOOKUP($H183,FY15_TED_exp!$A$2:$V$246,7,FALSE),"--")</f>
        <v>0</v>
      </c>
      <c r="AA183" s="8">
        <f>IFERROR(VLOOKUP($H183,FY15_TED_exp!$A$2:$V$246,18,FALSE),"--")</f>
        <v>1091413.8999999999</v>
      </c>
      <c r="AB183" s="8">
        <f>IFERROR(VLOOKUP($H183,FY15_TED_exp!$A$2:$V$246,4,FALSE),"--")</f>
        <v>714408</v>
      </c>
    </row>
    <row r="184" spans="1:28">
      <c r="A184" s="38" t="s">
        <v>295</v>
      </c>
      <c r="B184" s="31">
        <v>5257840</v>
      </c>
      <c r="C184" s="31">
        <v>24006874</v>
      </c>
      <c r="D184" s="31">
        <v>12207666</v>
      </c>
      <c r="E184" s="43">
        <v>5112436</v>
      </c>
      <c r="F184" s="45">
        <f t="shared" si="10"/>
        <v>46584816</v>
      </c>
      <c r="H184" s="12" t="s">
        <v>368</v>
      </c>
      <c r="I184" s="12">
        <v>785</v>
      </c>
      <c r="J184" s="8">
        <f t="shared" si="11"/>
        <v>75441223</v>
      </c>
      <c r="K184" s="8">
        <f t="shared" si="12"/>
        <v>8990084</v>
      </c>
      <c r="L184" s="8">
        <f t="shared" si="13"/>
        <v>24962135</v>
      </c>
      <c r="M184" s="8">
        <f t="shared" si="14"/>
        <v>28919921</v>
      </c>
      <c r="N184" s="8">
        <f>IFERROR(VLOOKUP(I184,'FTE Enrollment by Grade Fiscal '!A$6:C$204,3,FALSE),"—")</f>
        <v>6199</v>
      </c>
      <c r="Q184" s="13">
        <f>IFERROR(VLOOKUP($H184,FY15_TED_exp!$A$2:$V$246,2,FALSE),"--")</f>
        <v>82592260</v>
      </c>
      <c r="R184" s="8">
        <f>IFERROR(VLOOKUP($H184,FY15_TED_exp!$A$2:$V$246,11,FALSE),"--")</f>
        <v>38992011.340000004</v>
      </c>
      <c r="S184" s="8">
        <f>IFERROR(VLOOKUP($H184,FY15_TED_exp!$A$2:$V$246,5,FALSE),"--")</f>
        <v>1011398.73</v>
      </c>
      <c r="T184" s="8">
        <f>IFERROR(VLOOKUP($H184,FY15_TED_exp!$A$2:$X$246,24,FALSE),"--")</f>
        <v>2914577.6900000004</v>
      </c>
      <c r="U184" s="8">
        <f>IFERROR(VLOOKUP($H184,FY15_TED_exp!$A$2:$V$246,16,FALSE),"--")</f>
        <v>1562349.54</v>
      </c>
      <c r="V184" s="8">
        <f>IFERROR(VLOOKUP($H184,FY15_TED_exp!$A$2:$V$246,9,FALSE),"--")</f>
        <v>833048.84</v>
      </c>
      <c r="W184" s="8">
        <f>IFERROR(VLOOKUP($H184,FY15_TED_exp!$A$2:$V$246,17,FALSE),"--")</f>
        <v>2803757.81</v>
      </c>
      <c r="X184" s="8">
        <f>IFERROR(VLOOKUP($H184,FY15_TED_exp!$A$2:$V$246,19,FALSE),"--")</f>
        <v>2430281.73</v>
      </c>
      <c r="Y184" s="8">
        <f>IFERROR(VLOOKUP($H184,FY15_TED_exp!$A$2:$V$246,12,FALSE),"--")</f>
        <v>4829277.41</v>
      </c>
      <c r="Z184" s="8">
        <f>IFERROR(VLOOKUP($H184,FY15_TED_exp!$A$2:$V$246,7,FALSE),"--")</f>
        <v>9350865.1899999995</v>
      </c>
      <c r="AA184" s="8">
        <f>IFERROR(VLOOKUP($H184,FY15_TED_exp!$A$2:$V$246,18,FALSE),"--")</f>
        <v>4730368.66</v>
      </c>
      <c r="AB184" s="8">
        <f>IFERROR(VLOOKUP($H184,FY15_TED_exp!$A$2:$V$246,4,FALSE),"--")</f>
        <v>1925</v>
      </c>
    </row>
    <row r="185" spans="1:28">
      <c r="A185" s="38" t="s">
        <v>296</v>
      </c>
      <c r="B185" s="31">
        <v>1132526</v>
      </c>
      <c r="C185" s="31">
        <v>1712561</v>
      </c>
      <c r="D185" s="31">
        <v>2362067</v>
      </c>
      <c r="E185" s="43">
        <v>167741</v>
      </c>
      <c r="F185" s="45">
        <f t="shared" si="10"/>
        <v>5374895</v>
      </c>
      <c r="H185" s="12" t="s">
        <v>369</v>
      </c>
      <c r="I185" s="12">
        <v>786</v>
      </c>
      <c r="J185" s="8">
        <f t="shared" si="11"/>
        <v>17243297</v>
      </c>
      <c r="K185" s="8">
        <f t="shared" si="12"/>
        <v>1229654</v>
      </c>
      <c r="L185" s="8">
        <f t="shared" si="13"/>
        <v>6414378</v>
      </c>
      <c r="M185" s="8">
        <f t="shared" si="14"/>
        <v>9593051</v>
      </c>
      <c r="N185" s="8">
        <f>IFERROR(VLOOKUP(I185,'FTE Enrollment by Grade Fiscal '!A$6:C$204,3,FALSE),"—")</f>
        <v>1685</v>
      </c>
      <c r="Q185" s="13">
        <f>IFERROR(VLOOKUP($H185,FY15_TED_exp!$A$2:$V$246,2,FALSE),"--")</f>
        <v>18734416</v>
      </c>
      <c r="R185" s="8">
        <f>IFERROR(VLOOKUP($H185,FY15_TED_exp!$A$2:$V$246,11,FALSE),"--")</f>
        <v>9913926.1699999999</v>
      </c>
      <c r="S185" s="8">
        <f>IFERROR(VLOOKUP($H185,FY15_TED_exp!$A$2:$V$246,5,FALSE),"--")</f>
        <v>331823.25</v>
      </c>
      <c r="T185" s="8">
        <f>IFERROR(VLOOKUP($H185,FY15_TED_exp!$A$2:$X$246,24,FALSE),"--")</f>
        <v>779160.42</v>
      </c>
      <c r="U185" s="8">
        <f>IFERROR(VLOOKUP($H185,FY15_TED_exp!$A$2:$V$246,16,FALSE),"--")</f>
        <v>465259.92</v>
      </c>
      <c r="V185" s="8">
        <f>IFERROR(VLOOKUP($H185,FY15_TED_exp!$A$2:$V$246,9,FALSE),"--")</f>
        <v>613115.30000000005</v>
      </c>
      <c r="W185" s="8">
        <f>IFERROR(VLOOKUP($H185,FY15_TED_exp!$A$2:$V$246,17,FALSE),"--")</f>
        <v>1258245.51</v>
      </c>
      <c r="X185" s="8">
        <f>IFERROR(VLOOKUP($H185,FY15_TED_exp!$A$2:$V$246,19,FALSE),"--")</f>
        <v>729241.66</v>
      </c>
      <c r="Y185" s="8">
        <f>IFERROR(VLOOKUP($H185,FY15_TED_exp!$A$2:$V$246,12,FALSE),"--")</f>
        <v>1450435.5</v>
      </c>
      <c r="Z185" s="8">
        <f>IFERROR(VLOOKUP($H185,FY15_TED_exp!$A$2:$V$246,7,FALSE),"--")</f>
        <v>1922441.75</v>
      </c>
      <c r="AA185" s="8">
        <f>IFERROR(VLOOKUP($H185,FY15_TED_exp!$A$2:$V$246,18,FALSE),"--")</f>
        <v>842862.27</v>
      </c>
      <c r="AB185" s="8">
        <f>IFERROR(VLOOKUP($H185,FY15_TED_exp!$A$2:$V$246,4,FALSE),"--")</f>
        <v>13268.61</v>
      </c>
    </row>
    <row r="186" spans="1:28">
      <c r="A186" s="38" t="s">
        <v>297</v>
      </c>
      <c r="B186" s="31">
        <v>2773389</v>
      </c>
      <c r="C186" s="31">
        <v>25764780</v>
      </c>
      <c r="D186" s="31">
        <v>6600030</v>
      </c>
      <c r="E186" s="43">
        <v>1197557</v>
      </c>
      <c r="F186" s="45">
        <f t="shared" si="10"/>
        <v>36335756</v>
      </c>
      <c r="H186" s="12" t="s">
        <v>370</v>
      </c>
      <c r="I186" s="12">
        <v>789</v>
      </c>
      <c r="J186" s="8">
        <f t="shared" si="11"/>
        <v>43443165</v>
      </c>
      <c r="K186" s="8">
        <f t="shared" si="12"/>
        <v>4091006</v>
      </c>
      <c r="L186" s="8">
        <f t="shared" si="13"/>
        <v>15967845</v>
      </c>
      <c r="M186" s="8">
        <f t="shared" si="14"/>
        <v>12727710</v>
      </c>
      <c r="N186" s="8">
        <f>IFERROR(VLOOKUP(I186,'FTE Enrollment by Grade Fiscal '!A$6:C$204,3,FALSE),"—")</f>
        <v>2926</v>
      </c>
      <c r="Q186" s="13">
        <f>IFERROR(VLOOKUP($H186,FY15_TED_exp!$A$2:$V$246,2,FALSE),"--")</f>
        <v>45312226</v>
      </c>
      <c r="R186" s="8">
        <f>IFERROR(VLOOKUP($H186,FY15_TED_exp!$A$2:$V$246,11,FALSE),"--")</f>
        <v>18186754.440000001</v>
      </c>
      <c r="S186" s="8">
        <f>IFERROR(VLOOKUP($H186,FY15_TED_exp!$A$2:$V$246,5,FALSE),"--")</f>
        <v>316417.83</v>
      </c>
      <c r="T186" s="8">
        <f>IFERROR(VLOOKUP($H186,FY15_TED_exp!$A$2:$X$246,24,FALSE),"--")</f>
        <v>1510440.34</v>
      </c>
      <c r="U186" s="8">
        <f>IFERROR(VLOOKUP($H186,FY15_TED_exp!$A$2:$V$246,16,FALSE),"--")</f>
        <v>1856755.38</v>
      </c>
      <c r="V186" s="8">
        <f>IFERROR(VLOOKUP($H186,FY15_TED_exp!$A$2:$V$246,9,FALSE),"--")</f>
        <v>483089.94</v>
      </c>
      <c r="W186" s="8">
        <f>IFERROR(VLOOKUP($H186,FY15_TED_exp!$A$2:$V$246,17,FALSE),"--")</f>
        <v>1792333.72</v>
      </c>
      <c r="X186" s="8">
        <f>IFERROR(VLOOKUP($H186,FY15_TED_exp!$A$2:$V$246,19,FALSE),"--")</f>
        <v>393402.61</v>
      </c>
      <c r="Y186" s="8">
        <f>IFERROR(VLOOKUP($H186,FY15_TED_exp!$A$2:$V$246,12,FALSE),"--")</f>
        <v>2517395.81</v>
      </c>
      <c r="Z186" s="8">
        <f>IFERROR(VLOOKUP($H186,FY15_TED_exp!$A$2:$V$246,7,FALSE),"--")</f>
        <v>2072305.42</v>
      </c>
      <c r="AA186" s="8">
        <f>IFERROR(VLOOKUP($H186,FY15_TED_exp!$A$2:$V$246,18,FALSE),"--")</f>
        <v>1863781.03</v>
      </c>
      <c r="AB186" s="8">
        <f>IFERROR(VLOOKUP($H186,FY15_TED_exp!$A$2:$V$246,4,FALSE),"--")</f>
        <v>2550967</v>
      </c>
    </row>
    <row r="187" spans="1:28">
      <c r="A187" s="38" t="s">
        <v>298</v>
      </c>
      <c r="B187" s="31">
        <v>3156683</v>
      </c>
      <c r="C187" s="31">
        <v>4696263</v>
      </c>
      <c r="D187" s="31">
        <v>5932653</v>
      </c>
      <c r="E187" s="43">
        <v>53691</v>
      </c>
      <c r="F187" s="45">
        <f t="shared" si="10"/>
        <v>13839290</v>
      </c>
      <c r="H187" s="12" t="s">
        <v>371</v>
      </c>
      <c r="I187" s="12">
        <v>791</v>
      </c>
      <c r="J187" s="8">
        <f t="shared" si="11"/>
        <v>15008128</v>
      </c>
      <c r="K187" s="8">
        <f t="shared" si="12"/>
        <v>870487</v>
      </c>
      <c r="L187" s="8">
        <f t="shared" si="13"/>
        <v>3428882</v>
      </c>
      <c r="M187" s="8">
        <f t="shared" si="14"/>
        <v>9503704</v>
      </c>
      <c r="N187" s="8">
        <f>IFERROR(VLOOKUP(I187,'FTE Enrollment by Grade Fiscal '!A$6:C$204,3,FALSE),"—")</f>
        <v>1442</v>
      </c>
      <c r="Q187" s="13">
        <f>IFERROR(VLOOKUP($H187,FY15_TED_exp!$A$2:$V$246,2,FALSE),"--")</f>
        <v>15056665</v>
      </c>
      <c r="R187" s="8">
        <f>IFERROR(VLOOKUP($H187,FY15_TED_exp!$A$2:$V$246,11,FALSE),"--")</f>
        <v>8299794.6100000003</v>
      </c>
      <c r="S187" s="8">
        <f>IFERROR(VLOOKUP($H187,FY15_TED_exp!$A$2:$V$246,5,FALSE),"--")</f>
        <v>213049.17</v>
      </c>
      <c r="T187" s="8">
        <f>IFERROR(VLOOKUP($H187,FY15_TED_exp!$A$2:$X$246,24,FALSE),"--")</f>
        <v>136696.54999999999</v>
      </c>
      <c r="U187" s="8">
        <f>IFERROR(VLOOKUP($H187,FY15_TED_exp!$A$2:$V$246,16,FALSE),"--")</f>
        <v>839978.16</v>
      </c>
      <c r="V187" s="8">
        <f>IFERROR(VLOOKUP($H187,FY15_TED_exp!$A$2:$V$246,9,FALSE),"--")</f>
        <v>203527.42</v>
      </c>
      <c r="W187" s="8">
        <f>IFERROR(VLOOKUP($H187,FY15_TED_exp!$A$2:$V$246,17,FALSE),"--")</f>
        <v>938091.21</v>
      </c>
      <c r="X187" s="8">
        <f>IFERROR(VLOOKUP($H187,FY15_TED_exp!$A$2:$V$246,19,FALSE),"--")</f>
        <v>43769.58</v>
      </c>
      <c r="Y187" s="8">
        <f>IFERROR(VLOOKUP($H187,FY15_TED_exp!$A$2:$V$246,12,FALSE),"--")</f>
        <v>1444770.06</v>
      </c>
      <c r="Z187" s="8">
        <f>IFERROR(VLOOKUP($H187,FY15_TED_exp!$A$2:$V$246,7,FALSE),"--")</f>
        <v>53508.3</v>
      </c>
      <c r="AA187" s="8">
        <f>IFERROR(VLOOKUP($H187,FY15_TED_exp!$A$2:$V$246,18,FALSE),"--")</f>
        <v>606298.47</v>
      </c>
      <c r="AB187" s="8">
        <f>IFERROR(VLOOKUP($H187,FY15_TED_exp!$A$2:$V$246,4,FALSE),"--")</f>
        <v>648850.01</v>
      </c>
    </row>
    <row r="188" spans="1:28">
      <c r="A188" s="38" t="s">
        <v>299</v>
      </c>
      <c r="B188" s="31">
        <v>50845812</v>
      </c>
      <c r="C188" s="31">
        <v>136149513</v>
      </c>
      <c r="D188" s="31">
        <v>152934982</v>
      </c>
      <c r="E188" s="43">
        <v>30498891</v>
      </c>
      <c r="F188" s="45">
        <f t="shared" si="10"/>
        <v>370429198</v>
      </c>
      <c r="H188" s="12" t="s">
        <v>372</v>
      </c>
      <c r="I188" s="12">
        <v>792</v>
      </c>
      <c r="J188" s="8">
        <f t="shared" si="11"/>
        <v>88065396</v>
      </c>
      <c r="K188" s="8">
        <f t="shared" si="12"/>
        <v>11456706</v>
      </c>
      <c r="L188" s="8">
        <f t="shared" si="13"/>
        <v>36262142</v>
      </c>
      <c r="M188" s="8">
        <f t="shared" si="14"/>
        <v>34612720</v>
      </c>
      <c r="N188" s="8">
        <f>IFERROR(VLOOKUP(I188,'FTE Enrollment by Grade Fiscal '!A$6:C$204,3,FALSE),"—")</f>
        <v>8041</v>
      </c>
      <c r="Q188" s="13">
        <f>IFERROR(VLOOKUP($H188,FY15_TED_exp!$A$2:$V$246,2,FALSE),"--")</f>
        <v>96838004</v>
      </c>
      <c r="R188" s="8">
        <f>IFERROR(VLOOKUP($H188,FY15_TED_exp!$A$2:$V$246,11,FALSE),"--")</f>
        <v>48212340.789999999</v>
      </c>
      <c r="S188" s="8">
        <f>IFERROR(VLOOKUP($H188,FY15_TED_exp!$A$2:$V$246,5,FALSE),"--")</f>
        <v>939702.51</v>
      </c>
      <c r="T188" s="8">
        <f>IFERROR(VLOOKUP($H188,FY15_TED_exp!$A$2:$X$246,24,FALSE),"--")</f>
        <v>3580160.13</v>
      </c>
      <c r="U188" s="8">
        <f>IFERROR(VLOOKUP($H188,FY15_TED_exp!$A$2:$V$246,16,FALSE),"--")</f>
        <v>3361363.14</v>
      </c>
      <c r="V188" s="8">
        <f>IFERROR(VLOOKUP($H188,FY15_TED_exp!$A$2:$V$246,9,FALSE),"--")</f>
        <v>1120496.32</v>
      </c>
      <c r="W188" s="8">
        <f>IFERROR(VLOOKUP($H188,FY15_TED_exp!$A$2:$V$246,17,FALSE),"--")</f>
        <v>4789828.5199999996</v>
      </c>
      <c r="X188" s="8">
        <f>IFERROR(VLOOKUP($H188,FY15_TED_exp!$A$2:$V$246,19,FALSE),"--")</f>
        <v>2881806.31</v>
      </c>
      <c r="Y188" s="8">
        <f>IFERROR(VLOOKUP($H188,FY15_TED_exp!$A$2:$V$246,12,FALSE),"--")</f>
        <v>6632487.46</v>
      </c>
      <c r="Z188" s="8">
        <f>IFERROR(VLOOKUP($H188,FY15_TED_exp!$A$2:$V$246,7,FALSE),"--")</f>
        <v>7056825.0700000003</v>
      </c>
      <c r="AA188" s="8">
        <f>IFERROR(VLOOKUP($H188,FY15_TED_exp!$A$2:$V$246,18,FALSE),"--")</f>
        <v>5298177.9800000004</v>
      </c>
      <c r="AB188" s="8">
        <f>IFERROR(VLOOKUP($H188,FY15_TED_exp!$A$2:$V$246,4,FALSE),"--")</f>
        <v>5685500</v>
      </c>
    </row>
    <row r="189" spans="1:28">
      <c r="A189" s="38" t="s">
        <v>300</v>
      </c>
      <c r="B189" s="31">
        <v>16567952</v>
      </c>
      <c r="C189" s="31">
        <v>74021738</v>
      </c>
      <c r="D189" s="31">
        <v>82194213</v>
      </c>
      <c r="E189" s="43">
        <v>2090388</v>
      </c>
      <c r="F189" s="45">
        <f t="shared" si="10"/>
        <v>174874291</v>
      </c>
      <c r="H189" s="12" t="s">
        <v>373</v>
      </c>
      <c r="I189" s="12">
        <v>793</v>
      </c>
      <c r="J189" s="8">
        <f t="shared" si="11"/>
        <v>26614616</v>
      </c>
      <c r="K189" s="8">
        <f t="shared" si="12"/>
        <v>3057139</v>
      </c>
      <c r="L189" s="8">
        <f t="shared" si="13"/>
        <v>8616859</v>
      </c>
      <c r="M189" s="8">
        <f t="shared" si="14"/>
        <v>13550569</v>
      </c>
      <c r="N189" s="8">
        <f>IFERROR(VLOOKUP(I189,'FTE Enrollment by Grade Fiscal '!A$6:C$204,3,FALSE),"—")</f>
        <v>2555</v>
      </c>
      <c r="Q189" s="13">
        <f>IFERROR(VLOOKUP($H189,FY15_TED_exp!$A$2:$V$246,2,FALSE),"--")</f>
        <v>26405457</v>
      </c>
      <c r="R189" s="8">
        <f>IFERROR(VLOOKUP($H189,FY15_TED_exp!$A$2:$V$246,11,FALSE),"--")</f>
        <v>14843463.449999999</v>
      </c>
      <c r="S189" s="8">
        <f>IFERROR(VLOOKUP($H189,FY15_TED_exp!$A$2:$V$246,5,FALSE),"--")</f>
        <v>453753.64</v>
      </c>
      <c r="T189" s="8">
        <f>IFERROR(VLOOKUP($H189,FY15_TED_exp!$A$2:$X$246,24,FALSE),"--")</f>
        <v>717636.12000000011</v>
      </c>
      <c r="U189" s="8">
        <f>IFERROR(VLOOKUP($H189,FY15_TED_exp!$A$2:$V$246,16,FALSE),"--")</f>
        <v>1458746.14</v>
      </c>
      <c r="V189" s="8">
        <f>IFERROR(VLOOKUP($H189,FY15_TED_exp!$A$2:$V$246,9,FALSE),"--")</f>
        <v>397555.9</v>
      </c>
      <c r="W189" s="8">
        <f>IFERROR(VLOOKUP($H189,FY15_TED_exp!$A$2:$V$246,17,FALSE),"--")</f>
        <v>1164184.52</v>
      </c>
      <c r="X189" s="8">
        <f>IFERROR(VLOOKUP($H189,FY15_TED_exp!$A$2:$V$246,19,FALSE),"--")</f>
        <v>731111.55</v>
      </c>
      <c r="Y189" s="8">
        <f>IFERROR(VLOOKUP($H189,FY15_TED_exp!$A$2:$V$246,12,FALSE),"--")</f>
        <v>1743606.78</v>
      </c>
      <c r="Z189" s="8">
        <f>IFERROR(VLOOKUP($H189,FY15_TED_exp!$A$2:$V$246,7,FALSE),"--")</f>
        <v>1482048.3</v>
      </c>
      <c r="AA189" s="8">
        <f>IFERROR(VLOOKUP($H189,FY15_TED_exp!$A$2:$V$246,18,FALSE),"--")</f>
        <v>1538771.34</v>
      </c>
      <c r="AB189" s="8">
        <f>IFERROR(VLOOKUP($H189,FY15_TED_exp!$A$2:$V$246,4,FALSE),"--")</f>
        <v>0</v>
      </c>
    </row>
    <row r="190" spans="1:28">
      <c r="A190" s="38" t="s">
        <v>368</v>
      </c>
      <c r="B190" s="31">
        <v>8990084</v>
      </c>
      <c r="C190" s="31">
        <v>24962135</v>
      </c>
      <c r="D190" s="31">
        <v>28919921</v>
      </c>
      <c r="E190" s="43">
        <v>12569083</v>
      </c>
      <c r="F190" s="45">
        <f t="shared" si="10"/>
        <v>75441223</v>
      </c>
      <c r="H190" s="12" t="s">
        <v>352</v>
      </c>
      <c r="I190" s="12">
        <v>7820108</v>
      </c>
    </row>
    <row r="191" spans="1:28">
      <c r="A191" s="38" t="s">
        <v>301</v>
      </c>
      <c r="B191" s="31">
        <v>1024154</v>
      </c>
      <c r="C191" s="31">
        <v>3620006</v>
      </c>
      <c r="D191" s="31">
        <v>8162742</v>
      </c>
      <c r="E191" s="43">
        <v>53380</v>
      </c>
      <c r="F191" s="45">
        <f t="shared" si="10"/>
        <v>12860282</v>
      </c>
      <c r="H191" s="12" t="s">
        <v>353</v>
      </c>
      <c r="I191" s="12">
        <v>7820110</v>
      </c>
    </row>
    <row r="192" spans="1:28">
      <c r="A192" s="38" t="s">
        <v>618</v>
      </c>
      <c r="B192" s="31">
        <v>0</v>
      </c>
      <c r="C192" s="31">
        <v>0</v>
      </c>
      <c r="D192" s="31">
        <v>0</v>
      </c>
      <c r="E192" s="43">
        <v>0</v>
      </c>
      <c r="F192" s="45">
        <f t="shared" si="10"/>
        <v>0</v>
      </c>
      <c r="H192" s="12" t="s">
        <v>354</v>
      </c>
      <c r="I192" s="12">
        <v>7820112</v>
      </c>
    </row>
    <row r="193" spans="1:9">
      <c r="A193" s="38" t="s">
        <v>302</v>
      </c>
      <c r="B193" s="31">
        <v>3307888</v>
      </c>
      <c r="C193" s="31">
        <v>8175280</v>
      </c>
      <c r="D193" s="31">
        <v>12653570</v>
      </c>
      <c r="E193" s="43">
        <v>314666</v>
      </c>
      <c r="F193" s="45">
        <f t="shared" si="10"/>
        <v>24451404</v>
      </c>
      <c r="H193" s="12" t="s">
        <v>439</v>
      </c>
      <c r="I193" s="12">
        <v>7820119</v>
      </c>
    </row>
    <row r="194" spans="1:9">
      <c r="A194" s="38" t="s">
        <v>303</v>
      </c>
      <c r="B194" s="31">
        <v>2452370</v>
      </c>
      <c r="C194" s="31">
        <v>6280913</v>
      </c>
      <c r="D194" s="31">
        <v>8167339</v>
      </c>
      <c r="E194" s="43">
        <v>60555</v>
      </c>
      <c r="F194" s="45">
        <f t="shared" si="10"/>
        <v>16961177</v>
      </c>
      <c r="H194" s="12" t="s">
        <v>356</v>
      </c>
      <c r="I194" s="12">
        <v>7820212</v>
      </c>
    </row>
    <row r="195" spans="1:9">
      <c r="A195" s="38" t="s">
        <v>369</v>
      </c>
      <c r="B195" s="31">
        <v>1229654</v>
      </c>
      <c r="C195" s="31">
        <v>6414378</v>
      </c>
      <c r="D195" s="31">
        <v>9593051</v>
      </c>
      <c r="E195" s="43">
        <v>6214</v>
      </c>
      <c r="F195" s="45">
        <f t="shared" si="10"/>
        <v>17243297</v>
      </c>
      <c r="H195" s="12" t="s">
        <v>357</v>
      </c>
      <c r="I195" s="12">
        <v>7820312</v>
      </c>
    </row>
    <row r="196" spans="1:9">
      <c r="A196" s="38" t="s">
        <v>400</v>
      </c>
      <c r="B196" s="31">
        <v>885419</v>
      </c>
      <c r="C196" s="31">
        <v>1121210</v>
      </c>
      <c r="D196" s="31">
        <v>720898</v>
      </c>
      <c r="E196" s="43">
        <v>524861</v>
      </c>
      <c r="F196" s="45">
        <f t="shared" si="10"/>
        <v>3252388</v>
      </c>
      <c r="H196" s="12" t="s">
        <v>358</v>
      </c>
      <c r="I196" s="12">
        <v>7820412</v>
      </c>
    </row>
    <row r="197" spans="1:9">
      <c r="A197" s="38" t="s">
        <v>304</v>
      </c>
      <c r="B197" s="31">
        <v>13909931</v>
      </c>
      <c r="C197" s="31">
        <v>39487338</v>
      </c>
      <c r="D197" s="31">
        <v>59861709</v>
      </c>
      <c r="E197" s="43">
        <v>10502063</v>
      </c>
      <c r="F197" s="45">
        <f t="shared" si="10"/>
        <v>123761041</v>
      </c>
      <c r="H197" s="12" t="s">
        <v>440</v>
      </c>
      <c r="I197" s="12">
        <v>7820512</v>
      </c>
    </row>
    <row r="198" spans="1:9">
      <c r="A198" s="38" t="s">
        <v>619</v>
      </c>
      <c r="B198" s="31">
        <v>0</v>
      </c>
      <c r="C198" s="31">
        <v>0</v>
      </c>
      <c r="D198" s="31">
        <v>0</v>
      </c>
      <c r="E198" s="43">
        <v>0</v>
      </c>
      <c r="F198" s="45">
        <f t="shared" si="10"/>
        <v>0</v>
      </c>
      <c r="H198" s="12" t="s">
        <v>441</v>
      </c>
      <c r="I198" s="12">
        <v>7820612</v>
      </c>
    </row>
    <row r="199" spans="1:9">
      <c r="A199" s="38" t="s">
        <v>620</v>
      </c>
      <c r="B199" s="31">
        <v>0</v>
      </c>
      <c r="C199" s="31">
        <v>0</v>
      </c>
      <c r="D199" s="31">
        <v>0</v>
      </c>
      <c r="E199" s="43">
        <v>0</v>
      </c>
      <c r="F199" s="45">
        <f t="shared" si="10"/>
        <v>0</v>
      </c>
      <c r="H199" s="12" t="s">
        <v>361</v>
      </c>
      <c r="I199" s="12">
        <v>7830103</v>
      </c>
    </row>
    <row r="200" spans="1:9">
      <c r="A200" s="38" t="s">
        <v>621</v>
      </c>
      <c r="B200" s="31">
        <v>0</v>
      </c>
      <c r="C200" s="31">
        <v>0</v>
      </c>
      <c r="D200" s="31">
        <v>0</v>
      </c>
      <c r="E200" s="43">
        <v>0</v>
      </c>
      <c r="F200" s="45">
        <f t="shared" si="10"/>
        <v>0</v>
      </c>
      <c r="H200" s="12" t="s">
        <v>442</v>
      </c>
      <c r="I200" s="12">
        <v>7830110</v>
      </c>
    </row>
    <row r="201" spans="1:9">
      <c r="A201" s="38" t="s">
        <v>356</v>
      </c>
      <c r="B201" s="31">
        <v>176525</v>
      </c>
      <c r="C201" s="31">
        <v>485553</v>
      </c>
      <c r="D201" s="31">
        <v>8149196</v>
      </c>
      <c r="E201" s="43">
        <v>0</v>
      </c>
      <c r="F201" s="45">
        <f t="shared" si="10"/>
        <v>8811274</v>
      </c>
      <c r="H201" s="12" t="s">
        <v>363</v>
      </c>
      <c r="I201" s="12">
        <v>7830210</v>
      </c>
    </row>
    <row r="202" spans="1:9">
      <c r="A202" s="38" t="s">
        <v>358</v>
      </c>
      <c r="B202" s="31">
        <v>2313046</v>
      </c>
      <c r="C202" s="31">
        <v>0</v>
      </c>
      <c r="D202" s="31">
        <v>20108911</v>
      </c>
      <c r="E202" s="43">
        <v>2317413</v>
      </c>
      <c r="F202" s="45">
        <f t="shared" ref="F202:F252" si="15">SUM(B202:E202)</f>
        <v>24739370</v>
      </c>
      <c r="H202" s="12" t="s">
        <v>364</v>
      </c>
      <c r="I202" s="12">
        <v>7830310</v>
      </c>
    </row>
    <row r="203" spans="1:9">
      <c r="A203" s="38" t="s">
        <v>622</v>
      </c>
      <c r="B203" s="31">
        <v>0</v>
      </c>
      <c r="C203" s="31">
        <v>0</v>
      </c>
      <c r="D203" s="31">
        <v>68794018</v>
      </c>
      <c r="E203" s="43">
        <v>0</v>
      </c>
      <c r="F203" s="45">
        <f t="shared" si="15"/>
        <v>68794018</v>
      </c>
      <c r="H203" s="12" t="s">
        <v>365</v>
      </c>
      <c r="I203" s="12">
        <v>7830410</v>
      </c>
    </row>
    <row r="204" spans="1:9">
      <c r="A204" s="38" t="s">
        <v>357</v>
      </c>
      <c r="B204" s="31">
        <v>0</v>
      </c>
      <c r="C204" s="31">
        <v>0</v>
      </c>
      <c r="D204" s="31">
        <v>0</v>
      </c>
      <c r="E204" s="43">
        <v>0</v>
      </c>
      <c r="F204" s="45">
        <f t="shared" si="15"/>
        <v>0</v>
      </c>
      <c r="H204" s="12" t="s">
        <v>366</v>
      </c>
      <c r="I204" s="12">
        <v>7830610</v>
      </c>
    </row>
    <row r="205" spans="1:9">
      <c r="A205" s="38" t="s">
        <v>360</v>
      </c>
      <c r="B205" s="31">
        <v>0</v>
      </c>
      <c r="C205" s="31">
        <v>0</v>
      </c>
      <c r="D205" s="31">
        <v>0</v>
      </c>
      <c r="E205" s="43">
        <v>0</v>
      </c>
      <c r="F205" s="45">
        <f t="shared" si="15"/>
        <v>0</v>
      </c>
    </row>
    <row r="206" spans="1:9">
      <c r="A206" s="38" t="s">
        <v>359</v>
      </c>
      <c r="B206" s="31">
        <v>0</v>
      </c>
      <c r="C206" s="31">
        <v>0</v>
      </c>
      <c r="D206" s="31">
        <v>0</v>
      </c>
      <c r="E206" s="43">
        <v>0</v>
      </c>
      <c r="F206" s="45">
        <f t="shared" si="15"/>
        <v>0</v>
      </c>
    </row>
    <row r="207" spans="1:9">
      <c r="A207" s="38" t="s">
        <v>352</v>
      </c>
      <c r="B207" s="31">
        <v>657830</v>
      </c>
      <c r="C207" s="31">
        <v>136909</v>
      </c>
      <c r="D207" s="31">
        <v>14099969</v>
      </c>
      <c r="E207" s="43">
        <v>141580</v>
      </c>
      <c r="F207" s="45">
        <f t="shared" si="15"/>
        <v>15036288</v>
      </c>
    </row>
    <row r="208" spans="1:9">
      <c r="A208" s="38" t="s">
        <v>353</v>
      </c>
      <c r="B208" s="31">
        <v>497904</v>
      </c>
      <c r="C208" s="31">
        <v>79899</v>
      </c>
      <c r="D208" s="31">
        <v>3390073</v>
      </c>
      <c r="E208" s="43">
        <v>0</v>
      </c>
      <c r="F208" s="45">
        <f t="shared" si="15"/>
        <v>3967876</v>
      </c>
    </row>
    <row r="209" spans="1:6">
      <c r="A209" s="38" t="s">
        <v>623</v>
      </c>
      <c r="B209" s="31">
        <v>0</v>
      </c>
      <c r="C209" s="31">
        <v>0</v>
      </c>
      <c r="D209" s="31">
        <v>0</v>
      </c>
      <c r="E209" s="43">
        <v>0</v>
      </c>
      <c r="F209" s="45">
        <f t="shared" si="15"/>
        <v>0</v>
      </c>
    </row>
    <row r="210" spans="1:6">
      <c r="A210" s="38" t="s">
        <v>355</v>
      </c>
      <c r="B210" s="31">
        <v>299304</v>
      </c>
      <c r="C210" s="31">
        <v>51698</v>
      </c>
      <c r="D210" s="31">
        <v>9599901</v>
      </c>
      <c r="E210" s="43">
        <v>0</v>
      </c>
      <c r="F210" s="45">
        <f t="shared" si="15"/>
        <v>9950903</v>
      </c>
    </row>
    <row r="211" spans="1:6">
      <c r="A211" s="38" t="s">
        <v>354</v>
      </c>
      <c r="B211" s="31">
        <v>0</v>
      </c>
      <c r="C211" s="31">
        <v>0</v>
      </c>
      <c r="D211" s="31">
        <v>0</v>
      </c>
      <c r="E211" s="43">
        <v>0</v>
      </c>
      <c r="F211" s="45">
        <f t="shared" si="15"/>
        <v>0</v>
      </c>
    </row>
    <row r="212" spans="1:6">
      <c r="A212" s="38" t="s">
        <v>624</v>
      </c>
      <c r="B212" s="31">
        <v>0</v>
      </c>
      <c r="C212" s="31">
        <v>0</v>
      </c>
      <c r="D212" s="31">
        <v>0</v>
      </c>
      <c r="E212" s="43">
        <v>0</v>
      </c>
      <c r="F212" s="45">
        <f t="shared" si="15"/>
        <v>0</v>
      </c>
    </row>
    <row r="213" spans="1:6">
      <c r="A213" s="38" t="s">
        <v>625</v>
      </c>
      <c r="B213" s="31">
        <v>603572</v>
      </c>
      <c r="C213" s="31">
        <v>230033</v>
      </c>
      <c r="D213" s="31">
        <v>1262527</v>
      </c>
      <c r="E213" s="43">
        <v>0</v>
      </c>
      <c r="F213" s="45">
        <f t="shared" si="15"/>
        <v>2096132</v>
      </c>
    </row>
    <row r="214" spans="1:6">
      <c r="A214" s="38" t="s">
        <v>626</v>
      </c>
      <c r="B214" s="31">
        <v>0</v>
      </c>
      <c r="C214" s="31">
        <v>0</v>
      </c>
      <c r="D214" s="31">
        <v>0</v>
      </c>
      <c r="E214" s="43">
        <v>0</v>
      </c>
      <c r="F214" s="45">
        <f t="shared" si="15"/>
        <v>0</v>
      </c>
    </row>
    <row r="215" spans="1:6">
      <c r="A215" s="38" t="s">
        <v>305</v>
      </c>
      <c r="B215" s="31">
        <v>4774367</v>
      </c>
      <c r="C215" s="31">
        <v>18759186</v>
      </c>
      <c r="D215" s="31">
        <v>22476592</v>
      </c>
      <c r="E215" s="43">
        <v>3087617</v>
      </c>
      <c r="F215" s="45">
        <f t="shared" si="15"/>
        <v>49097762</v>
      </c>
    </row>
    <row r="216" spans="1:6">
      <c r="A216" s="38" t="s">
        <v>306</v>
      </c>
      <c r="B216" s="31">
        <v>1082330</v>
      </c>
      <c r="C216" s="31">
        <v>2791934</v>
      </c>
      <c r="D216" s="31">
        <v>3272612</v>
      </c>
      <c r="E216" s="43">
        <v>42455</v>
      </c>
      <c r="F216" s="45">
        <f t="shared" si="15"/>
        <v>7189331</v>
      </c>
    </row>
    <row r="217" spans="1:6">
      <c r="A217" s="38" t="s">
        <v>307</v>
      </c>
      <c r="B217" s="31">
        <v>8793105</v>
      </c>
      <c r="C217" s="31">
        <v>18284066</v>
      </c>
      <c r="D217" s="31">
        <v>23953504</v>
      </c>
      <c r="E217" s="43">
        <v>1092020</v>
      </c>
      <c r="F217" s="45">
        <f t="shared" si="15"/>
        <v>52122695</v>
      </c>
    </row>
    <row r="218" spans="1:6">
      <c r="A218" s="38" t="s">
        <v>308</v>
      </c>
      <c r="B218" s="31">
        <v>1044238</v>
      </c>
      <c r="C218" s="31">
        <v>3556672</v>
      </c>
      <c r="D218" s="31">
        <v>5409581</v>
      </c>
      <c r="E218" s="43">
        <v>-272380</v>
      </c>
      <c r="F218" s="45">
        <f t="shared" si="15"/>
        <v>9738111</v>
      </c>
    </row>
    <row r="219" spans="1:6">
      <c r="A219" s="38" t="s">
        <v>309</v>
      </c>
      <c r="B219" s="31">
        <v>353965</v>
      </c>
      <c r="C219" s="31">
        <v>1547107</v>
      </c>
      <c r="D219" s="31">
        <v>1690563</v>
      </c>
      <c r="E219" s="43">
        <v>96870</v>
      </c>
      <c r="F219" s="45">
        <f t="shared" si="15"/>
        <v>3688505</v>
      </c>
    </row>
    <row r="220" spans="1:6">
      <c r="A220" s="38" t="s">
        <v>310</v>
      </c>
      <c r="B220" s="31">
        <v>4971409</v>
      </c>
      <c r="C220" s="31">
        <v>8925775</v>
      </c>
      <c r="D220" s="31">
        <v>21194602</v>
      </c>
      <c r="E220" s="43">
        <v>1357405</v>
      </c>
      <c r="F220" s="45">
        <f t="shared" si="15"/>
        <v>36449191</v>
      </c>
    </row>
    <row r="221" spans="1:6">
      <c r="A221" s="38" t="s">
        <v>311</v>
      </c>
      <c r="B221" s="31">
        <v>2095305</v>
      </c>
      <c r="C221" s="31">
        <v>5212442</v>
      </c>
      <c r="D221" s="31">
        <v>8781029</v>
      </c>
      <c r="E221" s="43">
        <v>197358</v>
      </c>
      <c r="F221" s="45">
        <f t="shared" si="15"/>
        <v>16286134</v>
      </c>
    </row>
    <row r="222" spans="1:6">
      <c r="A222" s="38" t="s">
        <v>312</v>
      </c>
      <c r="B222" s="31">
        <v>2899706</v>
      </c>
      <c r="C222" s="31">
        <v>5946876</v>
      </c>
      <c r="D222" s="31">
        <v>9839913</v>
      </c>
      <c r="E222" s="43">
        <v>79990</v>
      </c>
      <c r="F222" s="45">
        <f t="shared" si="15"/>
        <v>18766485</v>
      </c>
    </row>
    <row r="223" spans="1:6">
      <c r="A223" s="38" t="s">
        <v>313</v>
      </c>
      <c r="B223" s="31">
        <v>2970844</v>
      </c>
      <c r="C223" s="31">
        <v>5493319</v>
      </c>
      <c r="D223" s="31">
        <v>9483605</v>
      </c>
      <c r="E223" s="43">
        <v>1853392</v>
      </c>
      <c r="F223" s="45">
        <f t="shared" si="15"/>
        <v>19801160</v>
      </c>
    </row>
    <row r="224" spans="1:6">
      <c r="A224" s="38" t="s">
        <v>314</v>
      </c>
      <c r="B224" s="31">
        <v>6972584</v>
      </c>
      <c r="C224" s="31">
        <v>20298976</v>
      </c>
      <c r="D224" s="31">
        <v>31020120</v>
      </c>
      <c r="E224" s="43">
        <v>1655601</v>
      </c>
      <c r="F224" s="45">
        <f t="shared" si="15"/>
        <v>59947281</v>
      </c>
    </row>
    <row r="225" spans="1:6">
      <c r="A225" s="38" t="s">
        <v>323</v>
      </c>
      <c r="B225" s="31">
        <v>6776467</v>
      </c>
      <c r="C225" s="31">
        <v>13683693</v>
      </c>
      <c r="D225" s="31">
        <v>23652976</v>
      </c>
      <c r="E225" s="43">
        <v>414118</v>
      </c>
      <c r="F225" s="45">
        <f t="shared" si="15"/>
        <v>44527254</v>
      </c>
    </row>
    <row r="226" spans="1:6">
      <c r="A226" s="38" t="s">
        <v>370</v>
      </c>
      <c r="B226" s="31">
        <v>4091006</v>
      </c>
      <c r="C226" s="31">
        <v>15967845</v>
      </c>
      <c r="D226" s="31">
        <v>12727710</v>
      </c>
      <c r="E226" s="43">
        <v>10656604</v>
      </c>
      <c r="F226" s="45">
        <f t="shared" si="15"/>
        <v>43443165</v>
      </c>
    </row>
    <row r="227" spans="1:6">
      <c r="A227" s="38" t="s">
        <v>315</v>
      </c>
      <c r="B227" s="31">
        <v>11257023</v>
      </c>
      <c r="C227" s="31">
        <v>28897950</v>
      </c>
      <c r="D227" s="31">
        <v>40328272</v>
      </c>
      <c r="E227" s="43">
        <v>532089</v>
      </c>
      <c r="F227" s="45">
        <f t="shared" si="15"/>
        <v>81015334</v>
      </c>
    </row>
    <row r="228" spans="1:6">
      <c r="A228" s="38" t="s">
        <v>316</v>
      </c>
      <c r="B228" s="31">
        <v>5645540</v>
      </c>
      <c r="C228" s="31">
        <v>9009944</v>
      </c>
      <c r="D228" s="31">
        <v>17088390</v>
      </c>
      <c r="E228" s="43">
        <v>11076267</v>
      </c>
      <c r="F228" s="45">
        <f t="shared" si="15"/>
        <v>42820141</v>
      </c>
    </row>
    <row r="229" spans="1:6">
      <c r="A229" s="38" t="s">
        <v>317</v>
      </c>
      <c r="B229" s="31">
        <v>1435055</v>
      </c>
      <c r="C229" s="31">
        <v>8317272</v>
      </c>
      <c r="D229" s="31">
        <v>3870204</v>
      </c>
      <c r="E229" s="43">
        <v>97090</v>
      </c>
      <c r="F229" s="45">
        <f t="shared" si="15"/>
        <v>13719621</v>
      </c>
    </row>
    <row r="230" spans="1:6">
      <c r="A230" s="38" t="s">
        <v>318</v>
      </c>
      <c r="B230" s="31">
        <v>2231016</v>
      </c>
      <c r="C230" s="31">
        <v>2774116</v>
      </c>
      <c r="D230" s="31">
        <v>6438123</v>
      </c>
      <c r="E230" s="43">
        <v>263194</v>
      </c>
      <c r="F230" s="45">
        <f t="shared" si="15"/>
        <v>11706449</v>
      </c>
    </row>
    <row r="231" spans="1:6">
      <c r="A231" s="38" t="s">
        <v>371</v>
      </c>
      <c r="B231" s="31">
        <v>870487</v>
      </c>
      <c r="C231" s="31">
        <v>3428882</v>
      </c>
      <c r="D231" s="31">
        <v>9503704</v>
      </c>
      <c r="E231" s="43">
        <v>1205055</v>
      </c>
      <c r="F231" s="45">
        <f t="shared" si="15"/>
        <v>15008128</v>
      </c>
    </row>
    <row r="232" spans="1:6">
      <c r="A232" s="38" t="s">
        <v>319</v>
      </c>
      <c r="B232" s="31">
        <v>13096017</v>
      </c>
      <c r="C232" s="31">
        <v>60657318</v>
      </c>
      <c r="D232" s="31">
        <v>56661367</v>
      </c>
      <c r="E232" s="43">
        <v>1061084</v>
      </c>
      <c r="F232" s="45">
        <f t="shared" si="15"/>
        <v>131475786</v>
      </c>
    </row>
    <row r="233" spans="1:6">
      <c r="A233" s="38" t="s">
        <v>320</v>
      </c>
      <c r="B233" s="31">
        <v>2799391</v>
      </c>
      <c r="C233" s="31">
        <v>5150401</v>
      </c>
      <c r="D233" s="31">
        <v>8765640</v>
      </c>
      <c r="E233" s="43">
        <v>1089666</v>
      </c>
      <c r="F233" s="45">
        <f t="shared" si="15"/>
        <v>17805098</v>
      </c>
    </row>
    <row r="234" spans="1:6">
      <c r="A234" s="38" t="s">
        <v>321</v>
      </c>
      <c r="B234" s="31">
        <v>3033901</v>
      </c>
      <c r="C234" s="31">
        <v>4835107</v>
      </c>
      <c r="D234" s="31">
        <v>4376474</v>
      </c>
      <c r="E234" s="43">
        <v>3024905</v>
      </c>
      <c r="F234" s="45">
        <f t="shared" si="15"/>
        <v>15270387</v>
      </c>
    </row>
    <row r="235" spans="1:6">
      <c r="A235" s="38" t="s">
        <v>322</v>
      </c>
      <c r="B235" s="31">
        <v>3178979</v>
      </c>
      <c r="C235" s="31">
        <v>20471823</v>
      </c>
      <c r="D235" s="31">
        <v>12656770</v>
      </c>
      <c r="E235" s="43">
        <v>2292694</v>
      </c>
      <c r="F235" s="45">
        <f t="shared" si="15"/>
        <v>38600266</v>
      </c>
    </row>
    <row r="236" spans="1:6">
      <c r="A236" s="38" t="s">
        <v>372</v>
      </c>
      <c r="B236" s="31">
        <v>11456706</v>
      </c>
      <c r="C236" s="31">
        <v>36262142</v>
      </c>
      <c r="D236" s="31">
        <v>34612720</v>
      </c>
      <c r="E236" s="43">
        <v>5733828</v>
      </c>
      <c r="F236" s="45">
        <f t="shared" si="15"/>
        <v>88065396</v>
      </c>
    </row>
    <row r="237" spans="1:6">
      <c r="A237" s="38" t="s">
        <v>373</v>
      </c>
      <c r="B237" s="31">
        <v>3057139</v>
      </c>
      <c r="C237" s="31">
        <v>8616859</v>
      </c>
      <c r="D237" s="31">
        <v>13550569</v>
      </c>
      <c r="E237" s="43">
        <v>1390049</v>
      </c>
      <c r="F237" s="45">
        <f t="shared" si="15"/>
        <v>26614616</v>
      </c>
    </row>
    <row r="238" spans="1:6">
      <c r="A238" s="38" t="s">
        <v>324</v>
      </c>
      <c r="B238" s="31">
        <v>9772520</v>
      </c>
      <c r="C238" s="31">
        <v>31279299</v>
      </c>
      <c r="D238" s="31">
        <v>51998319</v>
      </c>
      <c r="E238" s="43">
        <v>11102052</v>
      </c>
      <c r="F238" s="45">
        <f t="shared" si="15"/>
        <v>104152190</v>
      </c>
    </row>
    <row r="239" spans="1:6">
      <c r="A239" s="38" t="s">
        <v>325</v>
      </c>
      <c r="B239" s="31">
        <v>11578542</v>
      </c>
      <c r="C239" s="31">
        <v>60179120</v>
      </c>
      <c r="D239" s="31">
        <v>65019853</v>
      </c>
      <c r="E239" s="43">
        <v>3960964</v>
      </c>
      <c r="F239" s="45">
        <f t="shared" si="15"/>
        <v>140738479</v>
      </c>
    </row>
    <row r="240" spans="1:6">
      <c r="A240" s="38" t="s">
        <v>326</v>
      </c>
      <c r="B240" s="31">
        <v>8254311</v>
      </c>
      <c r="C240" s="31">
        <v>22874361</v>
      </c>
      <c r="D240" s="31">
        <v>36082989</v>
      </c>
      <c r="E240" s="43">
        <v>11390140</v>
      </c>
      <c r="F240" s="45">
        <f t="shared" si="15"/>
        <v>78601801</v>
      </c>
    </row>
    <row r="241" spans="1:6">
      <c r="A241" s="38" t="s">
        <v>327</v>
      </c>
      <c r="B241" s="31">
        <v>1268176</v>
      </c>
      <c r="C241" s="31">
        <v>4229073</v>
      </c>
      <c r="D241" s="31">
        <v>3394071</v>
      </c>
      <c r="E241" s="43">
        <v>3154</v>
      </c>
      <c r="F241" s="45">
        <f t="shared" si="15"/>
        <v>8894474</v>
      </c>
    </row>
    <row r="242" spans="1:6">
      <c r="A242" s="38" t="s">
        <v>328</v>
      </c>
      <c r="B242" s="31">
        <v>4765463</v>
      </c>
      <c r="C242" s="31">
        <v>16720420</v>
      </c>
      <c r="D242" s="31">
        <v>14015925</v>
      </c>
      <c r="E242" s="43">
        <v>9198459</v>
      </c>
      <c r="F242" s="45">
        <f t="shared" si="15"/>
        <v>44700267</v>
      </c>
    </row>
    <row r="243" spans="1:6">
      <c r="A243" s="38" t="s">
        <v>329</v>
      </c>
      <c r="B243" s="31">
        <v>6054480</v>
      </c>
      <c r="C243" s="31">
        <v>19151759</v>
      </c>
      <c r="D243" s="31">
        <v>30090195</v>
      </c>
      <c r="E243" s="43">
        <v>16238071</v>
      </c>
      <c r="F243" s="45">
        <f t="shared" si="15"/>
        <v>71534505</v>
      </c>
    </row>
    <row r="244" spans="1:6">
      <c r="A244" s="38" t="s">
        <v>330</v>
      </c>
      <c r="B244" s="31">
        <v>521387</v>
      </c>
      <c r="C244" s="31">
        <v>1774123</v>
      </c>
      <c r="D244" s="31">
        <v>2647103</v>
      </c>
      <c r="E244" s="43">
        <v>304611</v>
      </c>
      <c r="F244" s="45">
        <f t="shared" si="15"/>
        <v>5247224</v>
      </c>
    </row>
    <row r="245" spans="1:6">
      <c r="A245" s="38" t="s">
        <v>399</v>
      </c>
      <c r="B245" s="31">
        <v>1035567</v>
      </c>
      <c r="C245" s="31">
        <v>3207405</v>
      </c>
      <c r="D245" s="31">
        <v>4335171</v>
      </c>
      <c r="E245" s="43">
        <v>1645866</v>
      </c>
      <c r="F245" s="45">
        <f t="shared" si="15"/>
        <v>10224009</v>
      </c>
    </row>
    <row r="246" spans="1:6">
      <c r="A246" s="38" t="s">
        <v>331</v>
      </c>
      <c r="B246" s="31">
        <v>1579097</v>
      </c>
      <c r="C246" s="31">
        <v>3481358</v>
      </c>
      <c r="D246" s="31">
        <v>6437810</v>
      </c>
      <c r="E246" s="43">
        <v>675803</v>
      </c>
      <c r="F246" s="45">
        <f t="shared" si="15"/>
        <v>12174068</v>
      </c>
    </row>
    <row r="247" spans="1:6">
      <c r="A247" s="38" t="s">
        <v>332</v>
      </c>
      <c r="B247" s="31">
        <v>4672544</v>
      </c>
      <c r="C247" s="31">
        <v>21022756</v>
      </c>
      <c r="D247" s="31">
        <v>17731308</v>
      </c>
      <c r="E247" s="43">
        <v>5205901</v>
      </c>
      <c r="F247" s="45">
        <f t="shared" si="15"/>
        <v>48632509</v>
      </c>
    </row>
    <row r="248" spans="1:6">
      <c r="A248" s="38" t="s">
        <v>333</v>
      </c>
      <c r="B248" s="31">
        <v>14780276</v>
      </c>
      <c r="C248" s="31">
        <v>53725222</v>
      </c>
      <c r="D248" s="31">
        <v>75307907</v>
      </c>
      <c r="E248" s="43">
        <v>12534013</v>
      </c>
      <c r="F248" s="45">
        <f t="shared" si="15"/>
        <v>156347418</v>
      </c>
    </row>
    <row r="249" spans="1:6">
      <c r="A249" s="38" t="s">
        <v>334</v>
      </c>
      <c r="B249" s="31">
        <v>2453582</v>
      </c>
      <c r="C249" s="31">
        <v>3419166</v>
      </c>
      <c r="D249" s="31">
        <v>7003407</v>
      </c>
      <c r="E249" s="43">
        <v>133165</v>
      </c>
      <c r="F249" s="45">
        <f t="shared" si="15"/>
        <v>13009320</v>
      </c>
    </row>
    <row r="250" spans="1:6">
      <c r="A250" s="38" t="s">
        <v>335</v>
      </c>
      <c r="B250" s="31">
        <v>3032580</v>
      </c>
      <c r="C250" s="31">
        <v>7758375</v>
      </c>
      <c r="D250" s="31">
        <v>9055083</v>
      </c>
      <c r="E250" s="43">
        <v>1793659</v>
      </c>
      <c r="F250" s="45">
        <f t="shared" si="15"/>
        <v>21639697</v>
      </c>
    </row>
    <row r="251" spans="1:6">
      <c r="A251" s="38" t="s">
        <v>336</v>
      </c>
      <c r="B251" s="31">
        <v>3490049</v>
      </c>
      <c r="C251" s="31">
        <v>9224992</v>
      </c>
      <c r="D251" s="31">
        <v>7541465</v>
      </c>
      <c r="E251" s="43">
        <v>3139627</v>
      </c>
      <c r="F251" s="45">
        <f t="shared" si="15"/>
        <v>23396133</v>
      </c>
    </row>
    <row r="252" spans="1:6">
      <c r="A252" s="38" t="s">
        <v>337</v>
      </c>
      <c r="B252" s="31">
        <v>4527057</v>
      </c>
      <c r="C252" s="31">
        <v>10253873</v>
      </c>
      <c r="D252" s="31">
        <v>17237219</v>
      </c>
      <c r="E252" s="43">
        <v>2072521</v>
      </c>
      <c r="F252" s="45">
        <f t="shared" si="15"/>
        <v>34090670</v>
      </c>
    </row>
    <row r="253" spans="1:6">
      <c r="A253" s="47" t="s">
        <v>491</v>
      </c>
      <c r="B253" s="45">
        <f>SUM(B9:B252)</f>
        <v>1888388355</v>
      </c>
      <c r="C253" s="45">
        <f t="shared" ref="C253:F253" si="16">SUM(C9:C252)</f>
        <v>8550659999</v>
      </c>
      <c r="D253" s="45">
        <f t="shared" si="16"/>
        <v>8446493826</v>
      </c>
      <c r="E253" s="45">
        <f t="shared" si="16"/>
        <v>1648198955</v>
      </c>
      <c r="F253" s="45">
        <f t="shared" si="16"/>
        <v>20533741135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45"/>
  <sheetViews>
    <sheetView topLeftCell="Z1" workbookViewId="0">
      <selection activeCell="X2" sqref="X2"/>
    </sheetView>
  </sheetViews>
  <sheetFormatPr defaultColWidth="8.875" defaultRowHeight="15"/>
  <cols>
    <col min="1" max="1" width="59.125" style="35" customWidth="1"/>
    <col min="2" max="2" width="16.625" style="34" customWidth="1"/>
    <col min="3" max="3" width="31.125" style="34" customWidth="1"/>
    <col min="4" max="4" width="38" style="34" customWidth="1"/>
    <col min="5" max="5" width="64.375" style="34" customWidth="1"/>
    <col min="6" max="6" width="69.625" style="34" customWidth="1"/>
    <col min="7" max="7" width="80.625" style="34" customWidth="1"/>
    <col min="8" max="8" width="102" style="34" customWidth="1"/>
    <col min="9" max="9" width="22.5" style="34" customWidth="1"/>
    <col min="10" max="10" width="58.125" style="34" customWidth="1"/>
    <col min="11" max="11" width="57" style="34" customWidth="1"/>
    <col min="12" max="12" width="28.375" style="34" customWidth="1"/>
    <col min="13" max="13" width="76.875" style="34" customWidth="1"/>
    <col min="14" max="14" width="72.125" style="34" customWidth="1"/>
    <col min="15" max="15" width="52.375" style="34" customWidth="1"/>
    <col min="16" max="16" width="28.625" style="34" customWidth="1"/>
    <col min="17" max="17" width="51.875" style="34" customWidth="1"/>
    <col min="18" max="18" width="16" style="34" customWidth="1"/>
    <col min="19" max="19" width="21.625" style="34" customWidth="1"/>
    <col min="20" max="20" width="54.625" style="34" customWidth="1"/>
    <col min="21" max="21" width="53.125" style="34" customWidth="1"/>
    <col min="22" max="22" width="41.375" style="34" customWidth="1"/>
    <col min="23" max="23" width="35" style="34" customWidth="1"/>
    <col min="24" max="24" width="20.125" style="34" customWidth="1"/>
    <col min="25" max="25" width="34" style="34" customWidth="1"/>
    <col min="26" max="26" width="18.125" style="34" customWidth="1"/>
    <col min="27" max="27" width="60.375" style="34" customWidth="1"/>
    <col min="28" max="28" width="43.375" style="34" customWidth="1"/>
    <col min="29" max="29" width="40.625" style="34" customWidth="1"/>
    <col min="30" max="30" width="13.875" style="34" customWidth="1"/>
    <col min="31" max="31" width="44.375" style="34" customWidth="1"/>
    <col min="32" max="32" width="35.5" style="34" customWidth="1"/>
    <col min="33" max="33" width="23.625" style="34" customWidth="1"/>
    <col min="34" max="34" width="75.625" style="34" customWidth="1"/>
    <col min="35" max="35" width="14.5" style="34" customWidth="1"/>
    <col min="36" max="36" width="19.125" style="34" customWidth="1"/>
    <col min="37" max="37" width="27.625" style="34" customWidth="1"/>
    <col min="38" max="38" width="20.5" style="34" customWidth="1"/>
    <col min="39" max="39" width="26.875" style="34" customWidth="1"/>
    <col min="40" max="40" width="18.375" style="34" customWidth="1"/>
    <col min="41" max="41" width="15.375" style="34" customWidth="1"/>
    <col min="42" max="42" width="18.375" style="34" customWidth="1"/>
    <col min="43" max="43" width="69.625" style="34" customWidth="1"/>
    <col min="44" max="44" width="46.875" style="34" customWidth="1"/>
    <col min="45" max="45" width="37.5" style="34" customWidth="1"/>
    <col min="46" max="46" width="55.875" style="34" customWidth="1"/>
    <col min="47" max="47" width="34.625" style="34" customWidth="1"/>
    <col min="48" max="48" width="31.5" style="34" customWidth="1"/>
    <col min="49" max="49" width="27.375" style="34" customWidth="1"/>
    <col min="50" max="50" width="24.625" style="34" customWidth="1"/>
    <col min="51" max="51" width="27.375" style="34" customWidth="1"/>
    <col min="52" max="52" width="62.625" style="34" customWidth="1"/>
    <col min="53" max="53" width="15.625" style="34" customWidth="1"/>
    <col min="54" max="54" width="63.875" style="34" customWidth="1"/>
    <col min="55" max="55" width="20.125" style="34" customWidth="1"/>
    <col min="56" max="56" width="28.625" style="34" customWidth="1"/>
    <col min="57" max="57" width="40.375" style="34" customWidth="1"/>
    <col min="58" max="58" width="38.375" style="34" customWidth="1"/>
    <col min="59" max="59" width="33.125" style="34" customWidth="1"/>
    <col min="60" max="60" width="24.625" style="41" customWidth="1"/>
    <col min="61" max="61" width="37.875" style="34" customWidth="1"/>
    <col min="62" max="62" width="23.375" style="34" customWidth="1"/>
    <col min="63" max="63" width="18.875" style="34" customWidth="1"/>
    <col min="64" max="64" width="51.625" style="34" customWidth="1"/>
    <col min="65" max="65" width="46.5" style="34" customWidth="1"/>
    <col min="66" max="66" width="31.5" style="34" customWidth="1"/>
    <col min="67" max="67" width="17.125" style="34" customWidth="1"/>
    <col min="68" max="68" width="42.125" style="34" customWidth="1"/>
    <col min="69" max="69" width="55.125" style="34" customWidth="1"/>
    <col min="70" max="70" width="13.875" style="34" customWidth="1"/>
    <col min="71" max="71" width="45.625" style="34" customWidth="1"/>
    <col min="72" max="72" width="21.375" style="34" customWidth="1"/>
    <col min="73" max="73" width="19.875" style="34" customWidth="1"/>
    <col min="74" max="74" width="13.875" style="34" customWidth="1"/>
    <col min="75" max="75" width="20.375" style="34" customWidth="1"/>
    <col min="76" max="76" width="18.375" style="34" customWidth="1"/>
    <col min="77" max="77" width="19.5" style="34" customWidth="1"/>
    <col min="78" max="78" width="20.5" style="34" customWidth="1"/>
    <col min="79" max="79" width="19.5" style="34" customWidth="1"/>
    <col min="80" max="80" width="20.5" style="34" customWidth="1"/>
    <col min="81" max="81" width="16" style="34" customWidth="1"/>
    <col min="82" max="82" width="27.375" style="34" customWidth="1"/>
    <col min="83" max="83" width="25.125" style="34" customWidth="1"/>
    <col min="84" max="84" width="39.625" style="34" customWidth="1"/>
    <col min="85" max="85" width="30.5" style="34" customWidth="1"/>
    <col min="86" max="86" width="32.375" style="34" customWidth="1"/>
    <col min="87" max="87" width="46" style="34" customWidth="1"/>
    <col min="88" max="88" width="35" style="34" customWidth="1"/>
    <col min="89" max="89" width="38" style="34" customWidth="1"/>
    <col min="90" max="90" width="56.875" style="34" customWidth="1"/>
    <col min="91" max="91" width="41.5" style="34" customWidth="1"/>
    <col min="92" max="92" width="62.875" style="34" customWidth="1"/>
    <col min="93" max="93" width="39" style="34" customWidth="1"/>
    <col min="94" max="94" width="32.625" style="34" customWidth="1"/>
    <col min="95" max="95" width="41.125" style="34" customWidth="1"/>
    <col min="96" max="96" width="60.5" style="34" customWidth="1"/>
    <col min="97" max="97" width="84.875" style="34" customWidth="1"/>
    <col min="98" max="98" width="38.625" style="34" customWidth="1"/>
    <col min="99" max="16384" width="8.875" style="34"/>
  </cols>
  <sheetData>
    <row r="1" spans="1:98" s="30" customFormat="1">
      <c r="A1" s="36" t="s">
        <v>499</v>
      </c>
      <c r="B1" s="37" t="s">
        <v>500</v>
      </c>
      <c r="C1" s="37" t="s">
        <v>501</v>
      </c>
      <c r="D1" s="37" t="s">
        <v>502</v>
      </c>
      <c r="E1" s="37" t="s">
        <v>503</v>
      </c>
      <c r="F1" s="37" t="s">
        <v>504</v>
      </c>
      <c r="G1" s="37" t="s">
        <v>505</v>
      </c>
      <c r="H1" s="37" t="s">
        <v>506</v>
      </c>
      <c r="I1" s="37" t="s">
        <v>507</v>
      </c>
      <c r="J1" s="37" t="s">
        <v>508</v>
      </c>
      <c r="K1" s="37" t="s">
        <v>509</v>
      </c>
      <c r="L1" s="37" t="s">
        <v>510</v>
      </c>
      <c r="M1" s="37" t="s">
        <v>511</v>
      </c>
      <c r="N1" s="37" t="s">
        <v>512</v>
      </c>
      <c r="O1" s="37" t="s">
        <v>513</v>
      </c>
      <c r="P1" s="37" t="s">
        <v>514</v>
      </c>
      <c r="Q1" s="37" t="s">
        <v>515</v>
      </c>
      <c r="R1" s="37" t="s">
        <v>516</v>
      </c>
      <c r="S1" s="37" t="s">
        <v>517</v>
      </c>
      <c r="T1" s="37" t="s">
        <v>518</v>
      </c>
      <c r="U1" s="37" t="s">
        <v>519</v>
      </c>
      <c r="V1" s="37" t="s">
        <v>520</v>
      </c>
      <c r="W1" s="37" t="s">
        <v>521</v>
      </c>
      <c r="X1" s="37" t="s">
        <v>522</v>
      </c>
      <c r="Y1" s="37" t="s">
        <v>523</v>
      </c>
      <c r="Z1" s="37" t="s">
        <v>524</v>
      </c>
      <c r="AA1" s="37" t="s">
        <v>525</v>
      </c>
      <c r="AB1" s="37" t="s">
        <v>526</v>
      </c>
      <c r="AC1" s="37" t="s">
        <v>527</v>
      </c>
      <c r="AD1" s="37" t="s">
        <v>528</v>
      </c>
      <c r="AE1" s="37" t="s">
        <v>529</v>
      </c>
      <c r="AF1" s="37" t="s">
        <v>530</v>
      </c>
      <c r="AG1" s="37" t="s">
        <v>531</v>
      </c>
      <c r="AH1" s="37" t="s">
        <v>532</v>
      </c>
      <c r="AI1" s="37" t="s">
        <v>533</v>
      </c>
      <c r="AJ1" s="37" t="s">
        <v>534</v>
      </c>
      <c r="AK1" s="37" t="s">
        <v>535</v>
      </c>
      <c r="AL1" s="37" t="s">
        <v>536</v>
      </c>
      <c r="AM1" s="37" t="s">
        <v>537</v>
      </c>
      <c r="AN1" s="37" t="s">
        <v>538</v>
      </c>
      <c r="AO1" s="37" t="s">
        <v>539</v>
      </c>
      <c r="AP1" s="37" t="s">
        <v>540</v>
      </c>
      <c r="AQ1" s="37" t="s">
        <v>541</v>
      </c>
      <c r="AR1" s="37" t="s">
        <v>542</v>
      </c>
      <c r="AS1" s="37" t="s">
        <v>543</v>
      </c>
      <c r="AT1" s="37" t="s">
        <v>544</v>
      </c>
      <c r="AU1" s="37" t="s">
        <v>545</v>
      </c>
      <c r="AV1" s="37" t="s">
        <v>546</v>
      </c>
      <c r="AW1" s="37" t="s">
        <v>547</v>
      </c>
      <c r="AX1" s="37" t="s">
        <v>548</v>
      </c>
      <c r="AY1" s="37" t="s">
        <v>549</v>
      </c>
      <c r="AZ1" s="37" t="s">
        <v>550</v>
      </c>
      <c r="BA1" s="37" t="s">
        <v>551</v>
      </c>
      <c r="BB1" s="37" t="s">
        <v>552</v>
      </c>
      <c r="BC1" s="37" t="s">
        <v>553</v>
      </c>
      <c r="BD1" s="37" t="s">
        <v>554</v>
      </c>
      <c r="BE1" s="37" t="s">
        <v>555</v>
      </c>
      <c r="BF1" s="37" t="s">
        <v>556</v>
      </c>
      <c r="BG1" s="37" t="s">
        <v>557</v>
      </c>
      <c r="BH1" s="39" t="s">
        <v>558</v>
      </c>
      <c r="BI1" s="37" t="s">
        <v>559</v>
      </c>
      <c r="BJ1" s="37" t="s">
        <v>560</v>
      </c>
      <c r="BK1" s="37" t="s">
        <v>561</v>
      </c>
      <c r="BL1" s="37" t="s">
        <v>562</v>
      </c>
      <c r="BM1" s="37" t="s">
        <v>563</v>
      </c>
      <c r="BN1" s="37" t="s">
        <v>564</v>
      </c>
      <c r="BO1" s="37" t="s">
        <v>565</v>
      </c>
      <c r="BP1" s="37" t="s">
        <v>566</v>
      </c>
      <c r="BQ1" s="37" t="s">
        <v>567</v>
      </c>
      <c r="BR1" s="37" t="s">
        <v>568</v>
      </c>
      <c r="BS1" s="37" t="s">
        <v>569</v>
      </c>
      <c r="BT1" s="37" t="s">
        <v>570</v>
      </c>
      <c r="BU1" s="37" t="s">
        <v>571</v>
      </c>
      <c r="BV1" s="37" t="s">
        <v>572</v>
      </c>
      <c r="BW1" s="37" t="s">
        <v>573</v>
      </c>
      <c r="BX1" s="37" t="s">
        <v>574</v>
      </c>
      <c r="BY1" s="37" t="s">
        <v>575</v>
      </c>
      <c r="BZ1" s="37" t="s">
        <v>576</v>
      </c>
      <c r="CA1" s="37" t="s">
        <v>577</v>
      </c>
      <c r="CB1" s="37" t="s">
        <v>578</v>
      </c>
      <c r="CC1" s="37" t="s">
        <v>579</v>
      </c>
      <c r="CD1" s="37" t="s">
        <v>580</v>
      </c>
      <c r="CE1" s="37" t="s">
        <v>581</v>
      </c>
      <c r="CF1" s="37" t="s">
        <v>582</v>
      </c>
      <c r="CG1" s="37" t="s">
        <v>583</v>
      </c>
      <c r="CH1" s="37" t="s">
        <v>584</v>
      </c>
      <c r="CI1" s="37" t="s">
        <v>585</v>
      </c>
      <c r="CJ1" s="37" t="s">
        <v>586</v>
      </c>
      <c r="CK1" s="37" t="s">
        <v>587</v>
      </c>
      <c r="CL1" s="37" t="s">
        <v>588</v>
      </c>
      <c r="CM1" s="37" t="s">
        <v>589</v>
      </c>
      <c r="CN1" s="37" t="s">
        <v>590</v>
      </c>
      <c r="CO1" s="37" t="s">
        <v>591</v>
      </c>
      <c r="CP1" s="37" t="s">
        <v>592</v>
      </c>
      <c r="CQ1" s="37" t="s">
        <v>593</v>
      </c>
      <c r="CR1" s="37" t="s">
        <v>594</v>
      </c>
      <c r="CS1" s="37" t="s">
        <v>595</v>
      </c>
      <c r="CT1" s="37" t="s">
        <v>596</v>
      </c>
    </row>
    <row r="2" spans="1:98" s="32" customFormat="1" ht="14.25">
      <c r="A2" s="38" t="s">
        <v>179</v>
      </c>
      <c r="B2" s="31">
        <v>3960253</v>
      </c>
      <c r="C2" s="31">
        <v>0</v>
      </c>
      <c r="D2" s="31">
        <v>0</v>
      </c>
      <c r="E2" s="31">
        <v>0</v>
      </c>
      <c r="F2" s="31">
        <v>0</v>
      </c>
      <c r="G2" s="31">
        <v>350273.84</v>
      </c>
      <c r="H2" s="31">
        <v>1059078.76</v>
      </c>
      <c r="I2" s="31">
        <v>0</v>
      </c>
      <c r="J2" s="31">
        <v>9917.9</v>
      </c>
      <c r="K2" s="31">
        <v>0</v>
      </c>
      <c r="L2" s="31">
        <v>0</v>
      </c>
      <c r="M2" s="31">
        <v>2433586.7799999998</v>
      </c>
      <c r="N2" s="31">
        <v>0</v>
      </c>
      <c r="O2" s="31">
        <v>0</v>
      </c>
      <c r="P2" s="31">
        <v>0</v>
      </c>
      <c r="Q2" s="31">
        <v>107396.21</v>
      </c>
      <c r="R2" s="31">
        <v>17198469</v>
      </c>
      <c r="S2" s="31">
        <v>11341854.109999999</v>
      </c>
      <c r="T2" s="31">
        <v>0</v>
      </c>
      <c r="U2" s="31">
        <v>35613.72</v>
      </c>
      <c r="V2" s="31">
        <v>0</v>
      </c>
      <c r="W2" s="31">
        <v>0</v>
      </c>
      <c r="X2" s="31">
        <v>38473.67</v>
      </c>
      <c r="Y2" s="31">
        <v>0</v>
      </c>
      <c r="Z2" s="31">
        <v>38031.47</v>
      </c>
      <c r="AA2" s="31">
        <v>0</v>
      </c>
      <c r="AB2" s="31">
        <v>0</v>
      </c>
      <c r="AC2" s="31">
        <v>0</v>
      </c>
      <c r="AD2" s="31">
        <v>75870.75</v>
      </c>
      <c r="AE2" s="31">
        <v>19515</v>
      </c>
      <c r="AF2" s="31">
        <v>0</v>
      </c>
      <c r="AG2" s="31">
        <v>336352.93</v>
      </c>
      <c r="AH2" s="31">
        <v>0</v>
      </c>
      <c r="AI2" s="31">
        <v>162381.67000000001</v>
      </c>
      <c r="AJ2" s="31">
        <v>13234.49</v>
      </c>
      <c r="AK2" s="31">
        <v>0</v>
      </c>
      <c r="AL2" s="31">
        <v>0</v>
      </c>
      <c r="AM2" s="31">
        <v>689169.57</v>
      </c>
      <c r="AN2" s="31">
        <v>0</v>
      </c>
      <c r="AO2" s="31">
        <v>27712.68</v>
      </c>
      <c r="AP2" s="31">
        <v>5425.14</v>
      </c>
      <c r="AQ2" s="31">
        <v>0</v>
      </c>
      <c r="AR2" s="31">
        <v>3569944.12</v>
      </c>
      <c r="AS2" s="31">
        <v>0</v>
      </c>
      <c r="AT2" s="31">
        <v>163087.64000000001</v>
      </c>
      <c r="AU2" s="31">
        <v>0</v>
      </c>
      <c r="AV2" s="31">
        <v>0</v>
      </c>
      <c r="AW2" s="31">
        <v>0</v>
      </c>
      <c r="AX2" s="31">
        <v>0</v>
      </c>
      <c r="AY2" s="31">
        <v>0</v>
      </c>
      <c r="AZ2" s="31">
        <v>31417.41</v>
      </c>
      <c r="BA2" s="31">
        <v>0</v>
      </c>
      <c r="BB2" s="31">
        <v>650384.46</v>
      </c>
      <c r="BC2" s="31">
        <v>0</v>
      </c>
      <c r="BD2" s="31">
        <v>0</v>
      </c>
      <c r="BE2" s="31">
        <v>0</v>
      </c>
      <c r="BF2" s="31">
        <v>0</v>
      </c>
      <c r="BG2" s="31">
        <v>0</v>
      </c>
      <c r="BH2" s="40">
        <v>7786222</v>
      </c>
      <c r="BI2" s="31">
        <v>0</v>
      </c>
      <c r="BJ2" s="31">
        <v>0</v>
      </c>
      <c r="BK2" s="31">
        <v>0</v>
      </c>
      <c r="BL2" s="31">
        <v>0</v>
      </c>
      <c r="BM2" s="31">
        <v>7786221.9699999997</v>
      </c>
      <c r="BN2" s="31">
        <v>0</v>
      </c>
      <c r="BO2" s="31">
        <v>0</v>
      </c>
      <c r="BP2" s="31">
        <v>0</v>
      </c>
      <c r="BQ2" s="31">
        <v>0</v>
      </c>
      <c r="BR2" s="31">
        <v>0</v>
      </c>
      <c r="BS2" s="31">
        <v>0</v>
      </c>
      <c r="BT2" s="31">
        <v>0</v>
      </c>
      <c r="BU2" s="31">
        <v>0</v>
      </c>
      <c r="BV2" s="31">
        <v>0</v>
      </c>
      <c r="BW2" s="31">
        <v>0</v>
      </c>
      <c r="BX2" s="31">
        <v>0</v>
      </c>
      <c r="BY2" s="31">
        <v>0</v>
      </c>
      <c r="BZ2" s="31">
        <v>0</v>
      </c>
      <c r="CA2" s="31">
        <v>0</v>
      </c>
      <c r="CB2" s="31">
        <v>0</v>
      </c>
      <c r="CC2" s="31">
        <v>17783189</v>
      </c>
      <c r="CD2" s="31">
        <v>0</v>
      </c>
      <c r="CE2" s="31">
        <v>0</v>
      </c>
      <c r="CF2" s="31">
        <v>229316.03</v>
      </c>
      <c r="CG2" s="31">
        <v>876966.47</v>
      </c>
      <c r="CH2" s="31">
        <v>0</v>
      </c>
      <c r="CI2" s="31">
        <v>0</v>
      </c>
      <c r="CJ2" s="31">
        <v>0</v>
      </c>
      <c r="CK2" s="31">
        <v>0</v>
      </c>
      <c r="CL2" s="31">
        <v>50069</v>
      </c>
      <c r="CM2" s="31">
        <v>50817.89</v>
      </c>
      <c r="CN2" s="31">
        <v>311740.62</v>
      </c>
      <c r="CO2" s="31">
        <v>0</v>
      </c>
      <c r="CP2" s="31">
        <v>-3766074</v>
      </c>
      <c r="CQ2" s="31">
        <v>0</v>
      </c>
      <c r="CR2" s="31">
        <v>46535</v>
      </c>
      <c r="CS2" s="31">
        <v>19278945</v>
      </c>
      <c r="CT2" s="31">
        <v>704873</v>
      </c>
    </row>
    <row r="3" spans="1:98" s="33" customFormat="1">
      <c r="A3" s="38" t="s">
        <v>180</v>
      </c>
      <c r="B3" s="31">
        <v>2493602</v>
      </c>
      <c r="C3" s="31">
        <v>0</v>
      </c>
      <c r="D3" s="31">
        <v>0</v>
      </c>
      <c r="E3" s="31">
        <v>0</v>
      </c>
      <c r="F3" s="31">
        <v>5603.75</v>
      </c>
      <c r="G3" s="31">
        <v>234632.7</v>
      </c>
      <c r="H3" s="31">
        <v>683312.56</v>
      </c>
      <c r="I3" s="31">
        <v>0</v>
      </c>
      <c r="J3" s="31">
        <v>5682.6</v>
      </c>
      <c r="K3" s="31">
        <v>0</v>
      </c>
      <c r="L3" s="31">
        <v>0</v>
      </c>
      <c r="M3" s="31">
        <v>1503833.63</v>
      </c>
      <c r="N3" s="31">
        <v>0</v>
      </c>
      <c r="O3" s="31">
        <v>0</v>
      </c>
      <c r="P3" s="31">
        <v>0</v>
      </c>
      <c r="Q3" s="31">
        <v>60537.08</v>
      </c>
      <c r="R3" s="31">
        <v>3579483</v>
      </c>
      <c r="S3" s="31">
        <v>2036656.71</v>
      </c>
      <c r="T3" s="31">
        <v>0</v>
      </c>
      <c r="U3" s="31">
        <v>10451.77</v>
      </c>
      <c r="V3" s="31">
        <v>0</v>
      </c>
      <c r="W3" s="31">
        <v>0</v>
      </c>
      <c r="X3" s="31">
        <v>0</v>
      </c>
      <c r="Y3" s="31">
        <v>0</v>
      </c>
      <c r="Z3" s="31">
        <v>0</v>
      </c>
      <c r="AA3" s="31">
        <v>54886.23</v>
      </c>
      <c r="AB3" s="31">
        <v>0</v>
      </c>
      <c r="AC3" s="31">
        <v>0</v>
      </c>
      <c r="AD3" s="31">
        <v>8855.81</v>
      </c>
      <c r="AE3" s="31">
        <v>14939</v>
      </c>
      <c r="AF3" s="31">
        <v>12948.16</v>
      </c>
      <c r="AG3" s="31">
        <v>259879.8</v>
      </c>
      <c r="AH3" s="31">
        <v>0</v>
      </c>
      <c r="AI3" s="31">
        <v>75974</v>
      </c>
      <c r="AJ3" s="31">
        <v>35408.160000000003</v>
      </c>
      <c r="AK3" s="31">
        <v>0</v>
      </c>
      <c r="AL3" s="31">
        <v>0</v>
      </c>
      <c r="AM3" s="31">
        <v>210789.13</v>
      </c>
      <c r="AN3" s="31">
        <v>7142.81</v>
      </c>
      <c r="AO3" s="31">
        <v>5234.8599999999997</v>
      </c>
      <c r="AP3" s="31">
        <v>0</v>
      </c>
      <c r="AQ3" s="31">
        <v>0</v>
      </c>
      <c r="AR3" s="31">
        <v>687674.6</v>
      </c>
      <c r="AS3" s="31">
        <v>3014.5</v>
      </c>
      <c r="AT3" s="31">
        <v>0</v>
      </c>
      <c r="AU3" s="31">
        <v>0</v>
      </c>
      <c r="AV3" s="31">
        <v>0</v>
      </c>
      <c r="AW3" s="31">
        <v>0</v>
      </c>
      <c r="AX3" s="31">
        <v>0</v>
      </c>
      <c r="AY3" s="31">
        <v>0</v>
      </c>
      <c r="AZ3" s="31">
        <v>0</v>
      </c>
      <c r="BA3" s="31">
        <v>0</v>
      </c>
      <c r="BB3" s="31">
        <v>155627.71</v>
      </c>
      <c r="BC3" s="31">
        <v>0</v>
      </c>
      <c r="BD3" s="31">
        <v>0</v>
      </c>
      <c r="BE3" s="31">
        <v>0</v>
      </c>
      <c r="BF3" s="31">
        <v>0</v>
      </c>
      <c r="BG3" s="31">
        <v>0</v>
      </c>
      <c r="BH3" s="40">
        <v>4243758</v>
      </c>
      <c r="BI3" s="31">
        <v>0</v>
      </c>
      <c r="BJ3" s="31">
        <v>0</v>
      </c>
      <c r="BK3" s="31">
        <v>0</v>
      </c>
      <c r="BL3" s="31">
        <v>0</v>
      </c>
      <c r="BM3" s="31">
        <v>4243757.62</v>
      </c>
      <c r="BN3" s="31">
        <v>0</v>
      </c>
      <c r="BO3" s="31">
        <v>0</v>
      </c>
      <c r="BP3" s="31">
        <v>0</v>
      </c>
      <c r="BQ3" s="31">
        <v>0</v>
      </c>
      <c r="BR3" s="31">
        <v>0</v>
      </c>
      <c r="BS3" s="31">
        <v>0</v>
      </c>
      <c r="BT3" s="31">
        <v>0</v>
      </c>
      <c r="BU3" s="31">
        <v>0</v>
      </c>
      <c r="BV3" s="31">
        <v>0</v>
      </c>
      <c r="BW3" s="31">
        <v>0</v>
      </c>
      <c r="BX3" s="31">
        <v>0</v>
      </c>
      <c r="BY3" s="31">
        <v>0</v>
      </c>
      <c r="BZ3" s="31">
        <v>0</v>
      </c>
      <c r="CA3" s="31">
        <v>0</v>
      </c>
      <c r="CB3" s="31">
        <v>0</v>
      </c>
      <c r="CC3" s="31">
        <v>12302332</v>
      </c>
      <c r="CD3" s="31">
        <v>240256</v>
      </c>
      <c r="CE3" s="31">
        <v>2130304</v>
      </c>
      <c r="CF3" s="31">
        <v>0</v>
      </c>
      <c r="CG3" s="31">
        <v>0</v>
      </c>
      <c r="CH3" s="31">
        <v>465716.77</v>
      </c>
      <c r="CI3" s="31">
        <v>0</v>
      </c>
      <c r="CJ3" s="31">
        <v>0</v>
      </c>
      <c r="CK3" s="31">
        <v>0</v>
      </c>
      <c r="CL3" s="31">
        <v>25771</v>
      </c>
      <c r="CM3" s="31">
        <v>6106.36</v>
      </c>
      <c r="CN3" s="31">
        <v>98366.28</v>
      </c>
      <c r="CO3" s="31">
        <v>0</v>
      </c>
      <c r="CP3" s="31">
        <v>-672701</v>
      </c>
      <c r="CQ3" s="31">
        <v>0</v>
      </c>
      <c r="CR3" s="31">
        <v>28625</v>
      </c>
      <c r="CS3" s="31">
        <v>9603722</v>
      </c>
      <c r="CT3" s="31">
        <v>376166</v>
      </c>
    </row>
    <row r="4" spans="1:98" s="33" customFormat="1">
      <c r="A4" s="38" t="s">
        <v>597</v>
      </c>
      <c r="B4" s="31">
        <v>0</v>
      </c>
      <c r="C4" s="31">
        <v>0</v>
      </c>
      <c r="D4" s="31">
        <v>0</v>
      </c>
      <c r="E4" s="31">
        <v>0</v>
      </c>
      <c r="F4" s="31">
        <v>0</v>
      </c>
      <c r="G4" s="31">
        <v>0</v>
      </c>
      <c r="H4" s="31">
        <v>0</v>
      </c>
      <c r="I4" s="31">
        <v>0</v>
      </c>
      <c r="J4" s="31">
        <v>0</v>
      </c>
      <c r="K4" s="31">
        <v>0</v>
      </c>
      <c r="L4" s="31">
        <v>0</v>
      </c>
      <c r="M4" s="31">
        <v>0</v>
      </c>
      <c r="N4" s="31">
        <v>0</v>
      </c>
      <c r="O4" s="31">
        <v>0</v>
      </c>
      <c r="P4" s="31">
        <v>0</v>
      </c>
      <c r="Q4" s="31">
        <v>0</v>
      </c>
      <c r="R4" s="31">
        <v>0</v>
      </c>
      <c r="S4" s="31">
        <v>0</v>
      </c>
      <c r="T4" s="31">
        <v>0</v>
      </c>
      <c r="U4" s="31">
        <v>0</v>
      </c>
      <c r="V4" s="31">
        <v>0</v>
      </c>
      <c r="W4" s="31">
        <v>0</v>
      </c>
      <c r="X4" s="31">
        <v>0</v>
      </c>
      <c r="Y4" s="31">
        <v>0</v>
      </c>
      <c r="Z4" s="31">
        <v>0</v>
      </c>
      <c r="AA4" s="31">
        <v>0</v>
      </c>
      <c r="AB4" s="31">
        <v>0</v>
      </c>
      <c r="AC4" s="31">
        <v>0</v>
      </c>
      <c r="AD4" s="31">
        <v>0</v>
      </c>
      <c r="AE4" s="31">
        <v>0</v>
      </c>
      <c r="AF4" s="31">
        <v>0</v>
      </c>
      <c r="AG4" s="31">
        <v>0</v>
      </c>
      <c r="AH4" s="31">
        <v>0</v>
      </c>
      <c r="AI4" s="31">
        <v>0</v>
      </c>
      <c r="AJ4" s="31">
        <v>0</v>
      </c>
      <c r="AK4" s="31">
        <v>0</v>
      </c>
      <c r="AL4" s="31">
        <v>0</v>
      </c>
      <c r="AM4" s="31">
        <v>0</v>
      </c>
      <c r="AN4" s="31">
        <v>0</v>
      </c>
      <c r="AO4" s="31">
        <v>0</v>
      </c>
      <c r="AP4" s="31">
        <v>0</v>
      </c>
      <c r="AQ4" s="31">
        <v>0</v>
      </c>
      <c r="AR4" s="31">
        <v>0</v>
      </c>
      <c r="AS4" s="31">
        <v>0</v>
      </c>
      <c r="AT4" s="31">
        <v>0</v>
      </c>
      <c r="AU4" s="31">
        <v>0</v>
      </c>
      <c r="AV4" s="31">
        <v>0</v>
      </c>
      <c r="AW4" s="31">
        <v>0</v>
      </c>
      <c r="AX4" s="31">
        <v>0</v>
      </c>
      <c r="AY4" s="31">
        <v>0</v>
      </c>
      <c r="AZ4" s="31">
        <v>0</v>
      </c>
      <c r="BA4" s="31">
        <v>0</v>
      </c>
      <c r="BB4" s="31">
        <v>0</v>
      </c>
      <c r="BC4" s="31">
        <v>0</v>
      </c>
      <c r="BD4" s="31">
        <v>0</v>
      </c>
      <c r="BE4" s="31">
        <v>0</v>
      </c>
      <c r="BF4" s="31">
        <v>0</v>
      </c>
      <c r="BG4" s="31">
        <v>0</v>
      </c>
      <c r="BH4" s="40">
        <v>0</v>
      </c>
      <c r="BI4" s="31">
        <v>0</v>
      </c>
      <c r="BJ4" s="31">
        <v>0</v>
      </c>
      <c r="BK4" s="31">
        <v>0</v>
      </c>
      <c r="BL4" s="31">
        <v>0</v>
      </c>
      <c r="BM4" s="31">
        <v>0</v>
      </c>
      <c r="BN4" s="31">
        <v>0</v>
      </c>
      <c r="BO4" s="31">
        <v>0</v>
      </c>
      <c r="BP4" s="31">
        <v>0</v>
      </c>
      <c r="BQ4" s="31">
        <v>0</v>
      </c>
      <c r="BR4" s="31">
        <v>0</v>
      </c>
      <c r="BS4" s="31">
        <v>0</v>
      </c>
      <c r="BT4" s="31">
        <v>0</v>
      </c>
      <c r="BU4" s="31">
        <v>0</v>
      </c>
      <c r="BV4" s="31">
        <v>0</v>
      </c>
      <c r="BW4" s="31">
        <v>0</v>
      </c>
      <c r="BX4" s="31">
        <v>0</v>
      </c>
      <c r="BY4" s="31">
        <v>0</v>
      </c>
      <c r="BZ4" s="31">
        <v>0</v>
      </c>
      <c r="CA4" s="31">
        <v>0</v>
      </c>
      <c r="CB4" s="31">
        <v>0</v>
      </c>
      <c r="CC4" s="31">
        <v>0</v>
      </c>
      <c r="CD4" s="31">
        <v>0</v>
      </c>
      <c r="CE4" s="31">
        <v>0</v>
      </c>
      <c r="CF4" s="31">
        <v>0</v>
      </c>
      <c r="CG4" s="31">
        <v>0</v>
      </c>
      <c r="CH4" s="31">
        <v>0</v>
      </c>
      <c r="CI4" s="31">
        <v>0</v>
      </c>
      <c r="CJ4" s="31">
        <v>0</v>
      </c>
      <c r="CK4" s="31">
        <v>0</v>
      </c>
      <c r="CL4" s="31">
        <v>0</v>
      </c>
      <c r="CM4" s="31">
        <v>0</v>
      </c>
      <c r="CN4" s="31">
        <v>0</v>
      </c>
      <c r="CO4" s="31">
        <v>0</v>
      </c>
      <c r="CP4" s="31">
        <v>0</v>
      </c>
      <c r="CQ4" s="31">
        <v>0</v>
      </c>
      <c r="CR4" s="31">
        <v>0</v>
      </c>
      <c r="CS4" s="31">
        <v>0</v>
      </c>
      <c r="CT4" s="31">
        <v>0</v>
      </c>
    </row>
    <row r="5" spans="1:98" s="33" customFormat="1">
      <c r="A5" s="38" t="s">
        <v>338</v>
      </c>
      <c r="B5" s="31">
        <v>109142298</v>
      </c>
      <c r="C5" s="31">
        <v>1020444.59</v>
      </c>
      <c r="D5" s="31">
        <v>0</v>
      </c>
      <c r="E5" s="31">
        <v>0</v>
      </c>
      <c r="F5" s="31">
        <v>561369.22</v>
      </c>
      <c r="G5" s="31">
        <v>6519392.9800000004</v>
      </c>
      <c r="H5" s="31">
        <v>15692781.279999999</v>
      </c>
      <c r="I5" s="31">
        <v>0</v>
      </c>
      <c r="J5" s="31">
        <v>324460.02</v>
      </c>
      <c r="K5" s="31">
        <v>0</v>
      </c>
      <c r="L5" s="31">
        <v>0</v>
      </c>
      <c r="M5" s="31">
        <v>82204654.890000001</v>
      </c>
      <c r="N5" s="31">
        <v>108336.8</v>
      </c>
      <c r="O5" s="31">
        <v>0</v>
      </c>
      <c r="P5" s="31">
        <v>1248478.3</v>
      </c>
      <c r="Q5" s="31">
        <v>1462379.93</v>
      </c>
      <c r="R5" s="31">
        <v>570332632</v>
      </c>
      <c r="S5" s="31">
        <v>430397752.36000001</v>
      </c>
      <c r="T5" s="31">
        <v>0</v>
      </c>
      <c r="U5" s="31">
        <v>194332.25</v>
      </c>
      <c r="V5" s="31">
        <v>0</v>
      </c>
      <c r="W5" s="31">
        <v>0</v>
      </c>
      <c r="X5" s="31">
        <v>0</v>
      </c>
      <c r="Y5" s="31">
        <v>0</v>
      </c>
      <c r="Z5" s="31">
        <v>39392.089999999997</v>
      </c>
      <c r="AA5" s="31">
        <v>0</v>
      </c>
      <c r="AB5" s="31">
        <v>150000</v>
      </c>
      <c r="AC5" s="31">
        <v>0</v>
      </c>
      <c r="AD5" s="31">
        <v>420358.03</v>
      </c>
      <c r="AE5" s="31">
        <v>6460754.2300000004</v>
      </c>
      <c r="AF5" s="31">
        <v>0</v>
      </c>
      <c r="AG5" s="31">
        <v>2049773.33</v>
      </c>
      <c r="AH5" s="31">
        <v>0</v>
      </c>
      <c r="AI5" s="31">
        <v>872804.94</v>
      </c>
      <c r="AJ5" s="31">
        <v>156567.96</v>
      </c>
      <c r="AK5" s="31">
        <v>0</v>
      </c>
      <c r="AL5" s="31">
        <v>0</v>
      </c>
      <c r="AM5" s="31">
        <v>10399558.550000001</v>
      </c>
      <c r="AN5" s="31">
        <v>7674912.3899999997</v>
      </c>
      <c r="AO5" s="31">
        <v>2252967.19</v>
      </c>
      <c r="AP5" s="31">
        <v>1006552.86</v>
      </c>
      <c r="AQ5" s="31">
        <v>32944.86</v>
      </c>
      <c r="AR5" s="31">
        <v>92655880.439999998</v>
      </c>
      <c r="AS5" s="31">
        <v>0</v>
      </c>
      <c r="AT5" s="31">
        <v>710000.35</v>
      </c>
      <c r="AU5" s="31">
        <v>23052.3</v>
      </c>
      <c r="AV5" s="31">
        <v>0</v>
      </c>
      <c r="AW5" s="31">
        <v>0</v>
      </c>
      <c r="AX5" s="31">
        <v>0</v>
      </c>
      <c r="AY5" s="31">
        <v>0</v>
      </c>
      <c r="AZ5" s="31">
        <v>286968.42</v>
      </c>
      <c r="BA5" s="31">
        <v>0</v>
      </c>
      <c r="BB5" s="31">
        <v>14535443.84</v>
      </c>
      <c r="BC5" s="31">
        <v>0</v>
      </c>
      <c r="BD5" s="31">
        <v>12616.05</v>
      </c>
      <c r="BE5" s="31">
        <v>0</v>
      </c>
      <c r="BF5" s="31">
        <v>0</v>
      </c>
      <c r="BG5" s="31">
        <v>0</v>
      </c>
      <c r="BH5" s="40">
        <v>5070022</v>
      </c>
      <c r="BI5" s="31">
        <v>0</v>
      </c>
      <c r="BJ5" s="31">
        <v>0</v>
      </c>
      <c r="BK5" s="31">
        <v>0</v>
      </c>
      <c r="BL5" s="31">
        <v>0</v>
      </c>
      <c r="BM5" s="31">
        <v>288955</v>
      </c>
      <c r="BN5" s="31">
        <v>0</v>
      </c>
      <c r="BO5" s="31">
        <v>1893056.93</v>
      </c>
      <c r="BP5" s="31">
        <v>0</v>
      </c>
      <c r="BQ5" s="31">
        <v>2888009.82</v>
      </c>
      <c r="BR5" s="31">
        <v>0</v>
      </c>
      <c r="BS5" s="31">
        <v>0</v>
      </c>
      <c r="BT5" s="31">
        <v>0</v>
      </c>
      <c r="BU5" s="31">
        <v>0</v>
      </c>
      <c r="BV5" s="31">
        <v>0</v>
      </c>
      <c r="BW5" s="31">
        <v>0</v>
      </c>
      <c r="BX5" s="31">
        <v>0</v>
      </c>
      <c r="BY5" s="31">
        <v>0</v>
      </c>
      <c r="BZ5" s="31">
        <v>0</v>
      </c>
      <c r="CA5" s="31">
        <v>0</v>
      </c>
      <c r="CB5" s="31">
        <v>0</v>
      </c>
      <c r="CC5" s="31">
        <v>171508831</v>
      </c>
      <c r="CD5" s="31">
        <v>60759.4</v>
      </c>
      <c r="CE5" s="31">
        <v>0</v>
      </c>
      <c r="CF5" s="31">
        <v>931647.1</v>
      </c>
      <c r="CG5" s="31">
        <v>0</v>
      </c>
      <c r="CH5" s="31">
        <v>2704852.67</v>
      </c>
      <c r="CI5" s="31">
        <v>0</v>
      </c>
      <c r="CJ5" s="31">
        <v>0</v>
      </c>
      <c r="CK5" s="31">
        <v>0</v>
      </c>
      <c r="CL5" s="31">
        <v>0</v>
      </c>
      <c r="CM5" s="31">
        <v>166303.29</v>
      </c>
      <c r="CN5" s="31">
        <v>3380864.01</v>
      </c>
      <c r="CO5" s="31">
        <v>21033198</v>
      </c>
      <c r="CP5" s="31">
        <v>-116691645</v>
      </c>
      <c r="CQ5" s="31">
        <v>-15538304</v>
      </c>
      <c r="CR5" s="31">
        <v>594900</v>
      </c>
      <c r="CS5" s="31">
        <v>270926632</v>
      </c>
      <c r="CT5" s="31">
        <v>3939624</v>
      </c>
    </row>
    <row r="6" spans="1:98" s="33" customFormat="1">
      <c r="A6" s="38" t="s">
        <v>598</v>
      </c>
      <c r="B6" s="31">
        <v>0</v>
      </c>
      <c r="C6" s="31">
        <v>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0</v>
      </c>
      <c r="AD6" s="31">
        <v>0</v>
      </c>
      <c r="AE6" s="31">
        <v>0</v>
      </c>
      <c r="AF6" s="31">
        <v>0</v>
      </c>
      <c r="AG6" s="31">
        <v>0</v>
      </c>
      <c r="AH6" s="31">
        <v>0</v>
      </c>
      <c r="AI6" s="31">
        <v>0</v>
      </c>
      <c r="AJ6" s="31">
        <v>0</v>
      </c>
      <c r="AK6" s="31">
        <v>0</v>
      </c>
      <c r="AL6" s="31">
        <v>0</v>
      </c>
      <c r="AM6" s="31">
        <v>0</v>
      </c>
      <c r="AN6" s="31">
        <v>0</v>
      </c>
      <c r="AO6" s="31">
        <v>0</v>
      </c>
      <c r="AP6" s="31">
        <v>0</v>
      </c>
      <c r="AQ6" s="31">
        <v>0</v>
      </c>
      <c r="AR6" s="31">
        <v>0</v>
      </c>
      <c r="AS6" s="31">
        <v>0</v>
      </c>
      <c r="AT6" s="31">
        <v>0</v>
      </c>
      <c r="AU6" s="31">
        <v>0</v>
      </c>
      <c r="AV6" s="31">
        <v>0</v>
      </c>
      <c r="AW6" s="31">
        <v>0</v>
      </c>
      <c r="AX6" s="31">
        <v>0</v>
      </c>
      <c r="AY6" s="31">
        <v>0</v>
      </c>
      <c r="AZ6" s="31">
        <v>0</v>
      </c>
      <c r="BA6" s="31">
        <v>0</v>
      </c>
      <c r="BB6" s="31">
        <v>0</v>
      </c>
      <c r="BC6" s="31">
        <v>0</v>
      </c>
      <c r="BD6" s="31">
        <v>0</v>
      </c>
      <c r="BE6" s="31">
        <v>0</v>
      </c>
      <c r="BF6" s="31">
        <v>0</v>
      </c>
      <c r="BG6" s="31">
        <v>0</v>
      </c>
      <c r="BH6" s="40">
        <v>0</v>
      </c>
      <c r="BI6" s="31">
        <v>0</v>
      </c>
      <c r="BJ6" s="31">
        <v>0</v>
      </c>
      <c r="BK6" s="31">
        <v>0</v>
      </c>
      <c r="BL6" s="31">
        <v>0</v>
      </c>
      <c r="BM6" s="31">
        <v>0</v>
      </c>
      <c r="BN6" s="31">
        <v>0</v>
      </c>
      <c r="BO6" s="31">
        <v>0</v>
      </c>
      <c r="BP6" s="31">
        <v>0</v>
      </c>
      <c r="BQ6" s="31">
        <v>0</v>
      </c>
      <c r="BR6" s="31">
        <v>0</v>
      </c>
      <c r="BS6" s="31">
        <v>0</v>
      </c>
      <c r="BT6" s="31">
        <v>0</v>
      </c>
      <c r="BU6" s="31">
        <v>0</v>
      </c>
      <c r="BV6" s="31">
        <v>0</v>
      </c>
      <c r="BW6" s="31">
        <v>0</v>
      </c>
      <c r="BX6" s="31">
        <v>0</v>
      </c>
      <c r="BY6" s="31">
        <v>0</v>
      </c>
      <c r="BZ6" s="31">
        <v>0</v>
      </c>
      <c r="CA6" s="31">
        <v>0</v>
      </c>
      <c r="CB6" s="31">
        <v>0</v>
      </c>
      <c r="CC6" s="31">
        <v>0</v>
      </c>
      <c r="CD6" s="31">
        <v>0</v>
      </c>
      <c r="CE6" s="31">
        <v>0</v>
      </c>
      <c r="CF6" s="31">
        <v>0</v>
      </c>
      <c r="CG6" s="31">
        <v>0</v>
      </c>
      <c r="CH6" s="31">
        <v>0</v>
      </c>
      <c r="CI6" s="31">
        <v>0</v>
      </c>
      <c r="CJ6" s="31">
        <v>0</v>
      </c>
      <c r="CK6" s="31">
        <v>0</v>
      </c>
      <c r="CL6" s="31">
        <v>0</v>
      </c>
      <c r="CM6" s="31">
        <v>0</v>
      </c>
      <c r="CN6" s="31">
        <v>0</v>
      </c>
      <c r="CO6" s="31">
        <v>0</v>
      </c>
      <c r="CP6" s="31">
        <v>0</v>
      </c>
      <c r="CQ6" s="31">
        <v>0</v>
      </c>
      <c r="CR6" s="31">
        <v>0</v>
      </c>
      <c r="CS6" s="31">
        <v>0</v>
      </c>
      <c r="CT6" s="31">
        <v>0</v>
      </c>
    </row>
    <row r="7" spans="1:98" s="33" customFormat="1">
      <c r="A7" s="38" t="s">
        <v>181</v>
      </c>
      <c r="B7" s="31">
        <v>2409929</v>
      </c>
      <c r="C7" s="31">
        <v>41584.480000000003</v>
      </c>
      <c r="D7" s="31">
        <v>0</v>
      </c>
      <c r="E7" s="31">
        <v>0</v>
      </c>
      <c r="F7" s="31">
        <v>0</v>
      </c>
      <c r="G7" s="31">
        <v>182740.05</v>
      </c>
      <c r="H7" s="31">
        <v>646546.07999999996</v>
      </c>
      <c r="I7" s="31">
        <v>0</v>
      </c>
      <c r="J7" s="31">
        <v>0</v>
      </c>
      <c r="K7" s="31">
        <v>0</v>
      </c>
      <c r="L7" s="31">
        <v>0</v>
      </c>
      <c r="M7" s="31">
        <v>1493912.87</v>
      </c>
      <c r="N7" s="31">
        <v>0</v>
      </c>
      <c r="O7" s="31">
        <v>0</v>
      </c>
      <c r="P7" s="31">
        <v>0</v>
      </c>
      <c r="Q7" s="31">
        <v>45145.59</v>
      </c>
      <c r="R7" s="31">
        <v>5722699</v>
      </c>
      <c r="S7" s="31">
        <v>3226666.72</v>
      </c>
      <c r="T7" s="31">
        <v>0</v>
      </c>
      <c r="U7" s="31">
        <v>40324.5</v>
      </c>
      <c r="V7" s="31">
        <v>100000</v>
      </c>
      <c r="W7" s="31">
        <v>0</v>
      </c>
      <c r="X7" s="31">
        <v>78110.509999999995</v>
      </c>
      <c r="Y7" s="31">
        <v>0</v>
      </c>
      <c r="Z7" s="31">
        <v>0</v>
      </c>
      <c r="AA7" s="31">
        <v>39178.6</v>
      </c>
      <c r="AB7" s="31">
        <v>0</v>
      </c>
      <c r="AC7" s="31">
        <v>0</v>
      </c>
      <c r="AD7" s="31">
        <v>57325.21</v>
      </c>
      <c r="AE7" s="31">
        <v>0</v>
      </c>
      <c r="AF7" s="31">
        <v>0</v>
      </c>
      <c r="AG7" s="31">
        <v>278293.73</v>
      </c>
      <c r="AH7" s="31">
        <v>0</v>
      </c>
      <c r="AI7" s="31">
        <v>74372.960000000006</v>
      </c>
      <c r="AJ7" s="31">
        <v>42745.91</v>
      </c>
      <c r="AK7" s="31">
        <v>0</v>
      </c>
      <c r="AL7" s="31">
        <v>0</v>
      </c>
      <c r="AM7" s="31">
        <v>85388.62</v>
      </c>
      <c r="AN7" s="31">
        <v>27693.02</v>
      </c>
      <c r="AO7" s="31">
        <v>3379.36</v>
      </c>
      <c r="AP7" s="31">
        <v>0</v>
      </c>
      <c r="AQ7" s="31">
        <v>0</v>
      </c>
      <c r="AR7" s="31">
        <v>1240320.2</v>
      </c>
      <c r="AS7" s="31">
        <v>0</v>
      </c>
      <c r="AT7" s="31">
        <v>156244.69</v>
      </c>
      <c r="AU7" s="31">
        <v>0</v>
      </c>
      <c r="AV7" s="31">
        <v>0</v>
      </c>
      <c r="AW7" s="31">
        <v>0</v>
      </c>
      <c r="AX7" s="31">
        <v>0</v>
      </c>
      <c r="AY7" s="31">
        <v>0</v>
      </c>
      <c r="AZ7" s="31">
        <v>33569</v>
      </c>
      <c r="BA7" s="31">
        <v>0</v>
      </c>
      <c r="BB7" s="31">
        <v>239085.56</v>
      </c>
      <c r="BC7" s="31">
        <v>0</v>
      </c>
      <c r="BD7" s="31">
        <v>0</v>
      </c>
      <c r="BE7" s="31">
        <v>0</v>
      </c>
      <c r="BF7" s="31">
        <v>0</v>
      </c>
      <c r="BG7" s="31">
        <v>0</v>
      </c>
      <c r="BH7" s="40">
        <v>2741196</v>
      </c>
      <c r="BI7" s="31">
        <v>0</v>
      </c>
      <c r="BJ7" s="31">
        <v>0</v>
      </c>
      <c r="BK7" s="31">
        <v>0</v>
      </c>
      <c r="BL7" s="31">
        <v>0</v>
      </c>
      <c r="BM7" s="31">
        <v>2575157.36</v>
      </c>
      <c r="BN7" s="31">
        <v>0</v>
      </c>
      <c r="BO7" s="31">
        <v>5849.38</v>
      </c>
      <c r="BP7" s="31">
        <v>0</v>
      </c>
      <c r="BQ7" s="31">
        <v>160189</v>
      </c>
      <c r="BR7" s="31">
        <v>0</v>
      </c>
      <c r="BS7" s="31">
        <v>0</v>
      </c>
      <c r="BT7" s="31">
        <v>0</v>
      </c>
      <c r="BU7" s="31">
        <v>0</v>
      </c>
      <c r="BV7" s="31">
        <v>0</v>
      </c>
      <c r="BW7" s="31">
        <v>0</v>
      </c>
      <c r="BX7" s="31">
        <v>0</v>
      </c>
      <c r="BY7" s="31">
        <v>0</v>
      </c>
      <c r="BZ7" s="31">
        <v>0</v>
      </c>
      <c r="CA7" s="31">
        <v>0</v>
      </c>
      <c r="CB7" s="31">
        <v>0</v>
      </c>
      <c r="CC7" s="31">
        <v>14572124</v>
      </c>
      <c r="CD7" s="31">
        <v>1142372</v>
      </c>
      <c r="CE7" s="31">
        <v>1503294</v>
      </c>
      <c r="CF7" s="31">
        <v>44850.61</v>
      </c>
      <c r="CG7" s="31">
        <v>0</v>
      </c>
      <c r="CH7" s="31">
        <v>371089.36</v>
      </c>
      <c r="CI7" s="31">
        <v>0</v>
      </c>
      <c r="CJ7" s="31">
        <v>0</v>
      </c>
      <c r="CK7" s="31">
        <v>0</v>
      </c>
      <c r="CL7" s="31">
        <v>30188</v>
      </c>
      <c r="CM7" s="31">
        <v>3028.04</v>
      </c>
      <c r="CN7" s="31">
        <v>632832.89</v>
      </c>
      <c r="CO7" s="31">
        <v>0</v>
      </c>
      <c r="CP7" s="31">
        <v>-1189501</v>
      </c>
      <c r="CQ7" s="31">
        <v>0</v>
      </c>
      <c r="CR7" s="31">
        <v>28879</v>
      </c>
      <c r="CS7" s="31">
        <v>11661584</v>
      </c>
      <c r="CT7" s="31">
        <v>343507</v>
      </c>
    </row>
    <row r="8" spans="1:98" s="33" customFormat="1">
      <c r="A8" s="38" t="s">
        <v>182</v>
      </c>
      <c r="B8" s="31">
        <v>683135</v>
      </c>
      <c r="C8" s="31">
        <v>0</v>
      </c>
      <c r="D8" s="31">
        <v>0</v>
      </c>
      <c r="E8" s="31">
        <v>0</v>
      </c>
      <c r="F8" s="31">
        <v>0</v>
      </c>
      <c r="G8" s="31">
        <v>57196.01</v>
      </c>
      <c r="H8" s="31">
        <v>140889.74</v>
      </c>
      <c r="I8" s="31">
        <v>0</v>
      </c>
      <c r="J8" s="31">
        <v>0</v>
      </c>
      <c r="K8" s="31">
        <v>0</v>
      </c>
      <c r="L8" s="31">
        <v>0</v>
      </c>
      <c r="M8" s="31">
        <v>471764.43</v>
      </c>
      <c r="N8" s="31">
        <v>0</v>
      </c>
      <c r="O8" s="31">
        <v>0</v>
      </c>
      <c r="P8" s="31">
        <v>0</v>
      </c>
      <c r="Q8" s="31">
        <v>13284.55</v>
      </c>
      <c r="R8" s="31">
        <v>2711983</v>
      </c>
      <c r="S8" s="31">
        <v>1721593.87</v>
      </c>
      <c r="T8" s="31">
        <v>0</v>
      </c>
      <c r="U8" s="31">
        <v>7732.65</v>
      </c>
      <c r="V8" s="31">
        <v>0</v>
      </c>
      <c r="W8" s="31">
        <v>0</v>
      </c>
      <c r="X8" s="31">
        <v>0</v>
      </c>
      <c r="Y8" s="31">
        <v>0</v>
      </c>
      <c r="Z8" s="31">
        <v>0</v>
      </c>
      <c r="AA8" s="31">
        <v>0</v>
      </c>
      <c r="AB8" s="31">
        <v>0</v>
      </c>
      <c r="AC8" s="31">
        <v>0</v>
      </c>
      <c r="AD8" s="31">
        <v>0</v>
      </c>
      <c r="AE8" s="31">
        <v>0</v>
      </c>
      <c r="AF8" s="31">
        <v>716481.68</v>
      </c>
      <c r="AG8" s="31">
        <v>0</v>
      </c>
      <c r="AH8" s="31">
        <v>0</v>
      </c>
      <c r="AI8" s="31">
        <v>0</v>
      </c>
      <c r="AJ8" s="31">
        <v>31.33</v>
      </c>
      <c r="AK8" s="31">
        <v>0</v>
      </c>
      <c r="AL8" s="31">
        <v>0</v>
      </c>
      <c r="AM8" s="31">
        <v>104507.8</v>
      </c>
      <c r="AN8" s="31">
        <v>62412.33</v>
      </c>
      <c r="AO8" s="31">
        <v>0</v>
      </c>
      <c r="AP8" s="31">
        <v>0</v>
      </c>
      <c r="AQ8" s="31">
        <v>0</v>
      </c>
      <c r="AR8" s="31">
        <v>9.43</v>
      </c>
      <c r="AS8" s="31">
        <v>0</v>
      </c>
      <c r="AT8" s="31">
        <v>0</v>
      </c>
      <c r="AU8" s="31">
        <v>0</v>
      </c>
      <c r="AV8" s="31">
        <v>0</v>
      </c>
      <c r="AW8" s="31">
        <v>0</v>
      </c>
      <c r="AX8" s="31">
        <v>0</v>
      </c>
      <c r="AY8" s="31">
        <v>0</v>
      </c>
      <c r="AZ8" s="31">
        <v>3144.65</v>
      </c>
      <c r="BA8" s="31">
        <v>0</v>
      </c>
      <c r="BB8" s="31">
        <v>95485.43</v>
      </c>
      <c r="BC8" s="31">
        <v>584.22</v>
      </c>
      <c r="BD8" s="31">
        <v>0</v>
      </c>
      <c r="BE8" s="31">
        <v>0</v>
      </c>
      <c r="BF8" s="31">
        <v>0</v>
      </c>
      <c r="BG8" s="31">
        <v>0</v>
      </c>
      <c r="BH8" s="40">
        <v>2089329</v>
      </c>
      <c r="BI8" s="31">
        <v>0</v>
      </c>
      <c r="BJ8" s="31">
        <v>0</v>
      </c>
      <c r="BK8" s="31">
        <v>0</v>
      </c>
      <c r="BL8" s="31">
        <v>0</v>
      </c>
      <c r="BM8" s="31">
        <v>2089328.53</v>
      </c>
      <c r="BN8" s="31">
        <v>0</v>
      </c>
      <c r="BO8" s="31">
        <v>0</v>
      </c>
      <c r="BP8" s="31">
        <v>0</v>
      </c>
      <c r="BQ8" s="31">
        <v>0</v>
      </c>
      <c r="BR8" s="31">
        <v>0</v>
      </c>
      <c r="BS8" s="31">
        <v>0</v>
      </c>
      <c r="BT8" s="31">
        <v>0</v>
      </c>
      <c r="BU8" s="31">
        <v>0</v>
      </c>
      <c r="BV8" s="31">
        <v>0</v>
      </c>
      <c r="BW8" s="31">
        <v>0</v>
      </c>
      <c r="BX8" s="31">
        <v>0</v>
      </c>
      <c r="BY8" s="31">
        <v>0</v>
      </c>
      <c r="BZ8" s="31">
        <v>0</v>
      </c>
      <c r="CA8" s="31">
        <v>0</v>
      </c>
      <c r="CB8" s="31">
        <v>0</v>
      </c>
      <c r="CC8" s="31">
        <v>2041665</v>
      </c>
      <c r="CD8" s="31">
        <v>0</v>
      </c>
      <c r="CE8" s="31">
        <v>0</v>
      </c>
      <c r="CF8" s="31">
        <v>0</v>
      </c>
      <c r="CG8" s="31">
        <v>0</v>
      </c>
      <c r="CH8" s="31">
        <v>71551.210000000006</v>
      </c>
      <c r="CI8" s="31">
        <v>0</v>
      </c>
      <c r="CJ8" s="31">
        <v>0</v>
      </c>
      <c r="CK8" s="31">
        <v>0</v>
      </c>
      <c r="CL8" s="31">
        <v>8099</v>
      </c>
      <c r="CM8" s="31">
        <v>1479.1</v>
      </c>
      <c r="CN8" s="31">
        <v>-29529.31</v>
      </c>
      <c r="CO8" s="31">
        <v>0</v>
      </c>
      <c r="CP8" s="31">
        <v>-695994</v>
      </c>
      <c r="CQ8" s="31">
        <v>0</v>
      </c>
      <c r="CR8" s="31">
        <v>6835</v>
      </c>
      <c r="CS8" s="31">
        <v>2199484</v>
      </c>
      <c r="CT8" s="31">
        <v>479740</v>
      </c>
    </row>
    <row r="9" spans="1:98" s="33" customFormat="1">
      <c r="A9" s="38" t="s">
        <v>183</v>
      </c>
      <c r="B9" s="31">
        <v>9139016</v>
      </c>
      <c r="C9" s="31">
        <v>63614.89</v>
      </c>
      <c r="D9" s="31">
        <v>0</v>
      </c>
      <c r="E9" s="31">
        <v>1558472.75</v>
      </c>
      <c r="F9" s="31">
        <v>0</v>
      </c>
      <c r="G9" s="31">
        <v>1002027.98</v>
      </c>
      <c r="H9" s="31">
        <v>2300915.5299999998</v>
      </c>
      <c r="I9" s="31">
        <v>0</v>
      </c>
      <c r="J9" s="31">
        <v>92026.96</v>
      </c>
      <c r="K9" s="31">
        <v>0</v>
      </c>
      <c r="L9" s="31">
        <v>0</v>
      </c>
      <c r="M9" s="31">
        <v>3956859.03</v>
      </c>
      <c r="N9" s="31">
        <v>0</v>
      </c>
      <c r="O9" s="31">
        <v>0</v>
      </c>
      <c r="P9" s="31">
        <v>0</v>
      </c>
      <c r="Q9" s="31">
        <v>165099.1</v>
      </c>
      <c r="R9" s="31">
        <v>25873770</v>
      </c>
      <c r="S9" s="31">
        <v>16030572.43</v>
      </c>
      <c r="T9" s="31">
        <v>0</v>
      </c>
      <c r="U9" s="31">
        <v>72608.73</v>
      </c>
      <c r="V9" s="31">
        <v>0</v>
      </c>
      <c r="W9" s="31">
        <v>0</v>
      </c>
      <c r="X9" s="31">
        <v>21038.71</v>
      </c>
      <c r="Y9" s="31">
        <v>147595</v>
      </c>
      <c r="Z9" s="31">
        <v>65985.31</v>
      </c>
      <c r="AA9" s="31">
        <v>0</v>
      </c>
      <c r="AB9" s="31">
        <v>0</v>
      </c>
      <c r="AC9" s="31">
        <v>0</v>
      </c>
      <c r="AD9" s="31">
        <v>44965.77</v>
      </c>
      <c r="AE9" s="31">
        <v>27336.11</v>
      </c>
      <c r="AF9" s="31">
        <v>0</v>
      </c>
      <c r="AG9" s="31">
        <v>535269.11</v>
      </c>
      <c r="AH9" s="31">
        <v>0</v>
      </c>
      <c r="AI9" s="31">
        <v>117153.42</v>
      </c>
      <c r="AJ9" s="31">
        <v>24171.05</v>
      </c>
      <c r="AK9" s="31">
        <v>0</v>
      </c>
      <c r="AL9" s="31">
        <v>0</v>
      </c>
      <c r="AM9" s="31">
        <v>557452.36</v>
      </c>
      <c r="AN9" s="31">
        <v>220161.72</v>
      </c>
      <c r="AO9" s="31">
        <v>22122.48</v>
      </c>
      <c r="AP9" s="31">
        <v>13996.25</v>
      </c>
      <c r="AQ9" s="31">
        <v>0</v>
      </c>
      <c r="AR9" s="31">
        <v>6870375.4900000002</v>
      </c>
      <c r="AS9" s="31">
        <v>0</v>
      </c>
      <c r="AT9" s="31">
        <v>22126.7</v>
      </c>
      <c r="AU9" s="31">
        <v>0</v>
      </c>
      <c r="AV9" s="31">
        <v>0</v>
      </c>
      <c r="AW9" s="31">
        <v>0</v>
      </c>
      <c r="AX9" s="31">
        <v>0</v>
      </c>
      <c r="AY9" s="31">
        <v>0</v>
      </c>
      <c r="AZ9" s="31">
        <v>57755.74</v>
      </c>
      <c r="BA9" s="31">
        <v>0</v>
      </c>
      <c r="BB9" s="31">
        <v>1008749.52</v>
      </c>
      <c r="BC9" s="31">
        <v>0</v>
      </c>
      <c r="BD9" s="31">
        <v>14333.86</v>
      </c>
      <c r="BE9" s="31">
        <v>0</v>
      </c>
      <c r="BF9" s="31">
        <v>0</v>
      </c>
      <c r="BG9" s="31">
        <v>0</v>
      </c>
      <c r="BH9" s="40">
        <v>6586906</v>
      </c>
      <c r="BI9" s="31">
        <v>0</v>
      </c>
      <c r="BJ9" s="31">
        <v>0</v>
      </c>
      <c r="BK9" s="31">
        <v>0</v>
      </c>
      <c r="BL9" s="31">
        <v>0</v>
      </c>
      <c r="BM9" s="31">
        <v>6580402.9199999999</v>
      </c>
      <c r="BN9" s="31">
        <v>0</v>
      </c>
      <c r="BO9" s="31">
        <v>6503.38</v>
      </c>
      <c r="BP9" s="31">
        <v>0</v>
      </c>
      <c r="BQ9" s="31">
        <v>0</v>
      </c>
      <c r="BR9" s="31">
        <v>0</v>
      </c>
      <c r="BS9" s="31">
        <v>0</v>
      </c>
      <c r="BT9" s="31">
        <v>0</v>
      </c>
      <c r="BU9" s="31">
        <v>0</v>
      </c>
      <c r="BV9" s="31">
        <v>0</v>
      </c>
      <c r="BW9" s="31">
        <v>0</v>
      </c>
      <c r="BX9" s="31">
        <v>0</v>
      </c>
      <c r="BY9" s="31">
        <v>0</v>
      </c>
      <c r="BZ9" s="31">
        <v>0</v>
      </c>
      <c r="CA9" s="31">
        <v>0</v>
      </c>
      <c r="CB9" s="31">
        <v>0</v>
      </c>
      <c r="CC9" s="31">
        <v>24717926</v>
      </c>
      <c r="CD9" s="31">
        <v>0</v>
      </c>
      <c r="CE9" s="31">
        <v>0</v>
      </c>
      <c r="CF9" s="31">
        <v>56435.86</v>
      </c>
      <c r="CG9" s="31">
        <v>0</v>
      </c>
      <c r="CH9" s="31">
        <v>737938.67</v>
      </c>
      <c r="CI9" s="31">
        <v>0</v>
      </c>
      <c r="CJ9" s="31">
        <v>0</v>
      </c>
      <c r="CK9" s="31">
        <v>0</v>
      </c>
      <c r="CL9" s="31">
        <v>103082</v>
      </c>
      <c r="CM9" s="31">
        <v>19345.990000000002</v>
      </c>
      <c r="CN9" s="31">
        <v>268760.74</v>
      </c>
      <c r="CO9" s="31">
        <v>2028905</v>
      </c>
      <c r="CP9" s="31">
        <v>-5457786</v>
      </c>
      <c r="CQ9" s="31">
        <v>-2245985</v>
      </c>
      <c r="CR9" s="31">
        <v>88689</v>
      </c>
      <c r="CS9" s="31">
        <v>28225517</v>
      </c>
      <c r="CT9" s="31">
        <v>893023</v>
      </c>
    </row>
    <row r="10" spans="1:98" s="33" customFormat="1">
      <c r="A10" s="38" t="s">
        <v>184</v>
      </c>
      <c r="B10" s="31">
        <v>2660321</v>
      </c>
      <c r="C10" s="31">
        <v>0</v>
      </c>
      <c r="D10" s="31">
        <v>0</v>
      </c>
      <c r="E10" s="31">
        <v>0</v>
      </c>
      <c r="F10" s="31">
        <v>0</v>
      </c>
      <c r="G10" s="31">
        <v>261950.3</v>
      </c>
      <c r="H10" s="31">
        <v>833110.32</v>
      </c>
      <c r="I10" s="31">
        <v>0</v>
      </c>
      <c r="J10" s="31">
        <v>4546.8999999999996</v>
      </c>
      <c r="K10" s="31">
        <v>0</v>
      </c>
      <c r="L10" s="31">
        <v>0</v>
      </c>
      <c r="M10" s="31">
        <v>1468399.77</v>
      </c>
      <c r="N10" s="31">
        <v>0</v>
      </c>
      <c r="O10" s="31">
        <v>9237.91</v>
      </c>
      <c r="P10" s="31">
        <v>0</v>
      </c>
      <c r="Q10" s="31">
        <v>83075.91</v>
      </c>
      <c r="R10" s="31">
        <v>12308150</v>
      </c>
      <c r="S10" s="31">
        <v>7180815.1299999999</v>
      </c>
      <c r="T10" s="31">
        <v>0</v>
      </c>
      <c r="U10" s="31">
        <v>32780.199999999997</v>
      </c>
      <c r="V10" s="31">
        <v>0</v>
      </c>
      <c r="W10" s="31">
        <v>0</v>
      </c>
      <c r="X10" s="31">
        <v>0</v>
      </c>
      <c r="Y10" s="31">
        <v>0</v>
      </c>
      <c r="Z10" s="31">
        <v>0</v>
      </c>
      <c r="AA10" s="31">
        <v>0</v>
      </c>
      <c r="AB10" s="31">
        <v>0</v>
      </c>
      <c r="AC10" s="31">
        <v>0</v>
      </c>
      <c r="AD10" s="31">
        <v>0</v>
      </c>
      <c r="AE10" s="31">
        <v>5379.67</v>
      </c>
      <c r="AF10" s="31">
        <v>0</v>
      </c>
      <c r="AG10" s="31">
        <v>591566.43999999994</v>
      </c>
      <c r="AH10" s="31">
        <v>0</v>
      </c>
      <c r="AI10" s="31">
        <v>190623.82</v>
      </c>
      <c r="AJ10" s="31">
        <v>9134</v>
      </c>
      <c r="AK10" s="31">
        <v>0</v>
      </c>
      <c r="AL10" s="31">
        <v>0</v>
      </c>
      <c r="AM10" s="31">
        <v>342946.32</v>
      </c>
      <c r="AN10" s="31">
        <v>87146.79</v>
      </c>
      <c r="AO10" s="31">
        <v>0</v>
      </c>
      <c r="AP10" s="31">
        <v>550</v>
      </c>
      <c r="AQ10" s="31">
        <v>5000</v>
      </c>
      <c r="AR10" s="31">
        <v>3140163.26</v>
      </c>
      <c r="AS10" s="31">
        <v>0</v>
      </c>
      <c r="AT10" s="31">
        <v>245332.18</v>
      </c>
      <c r="AU10" s="31">
        <v>0</v>
      </c>
      <c r="AV10" s="31">
        <v>0</v>
      </c>
      <c r="AW10" s="31">
        <v>0</v>
      </c>
      <c r="AX10" s="31">
        <v>0</v>
      </c>
      <c r="AY10" s="31">
        <v>0</v>
      </c>
      <c r="AZ10" s="31">
        <v>47158.31</v>
      </c>
      <c r="BA10" s="31">
        <v>0</v>
      </c>
      <c r="BB10" s="31">
        <v>429553.59</v>
      </c>
      <c r="BC10" s="31">
        <v>0</v>
      </c>
      <c r="BD10" s="31">
        <v>0</v>
      </c>
      <c r="BE10" s="31">
        <v>0</v>
      </c>
      <c r="BF10" s="31">
        <v>0</v>
      </c>
      <c r="BG10" s="31">
        <v>0</v>
      </c>
      <c r="BH10" s="40">
        <v>7617244</v>
      </c>
      <c r="BI10" s="31">
        <v>0</v>
      </c>
      <c r="BJ10" s="31">
        <v>0</v>
      </c>
      <c r="BK10" s="31">
        <v>0</v>
      </c>
      <c r="BL10" s="31">
        <v>0</v>
      </c>
      <c r="BM10" s="31">
        <v>7617244.0099999998</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16525500</v>
      </c>
      <c r="CD10" s="31">
        <v>357433.25</v>
      </c>
      <c r="CE10" s="31">
        <v>704841</v>
      </c>
      <c r="CF10" s="31">
        <v>103841.96</v>
      </c>
      <c r="CG10" s="31">
        <v>0</v>
      </c>
      <c r="CH10" s="31">
        <v>0</v>
      </c>
      <c r="CI10" s="31">
        <v>0</v>
      </c>
      <c r="CJ10" s="31">
        <v>0</v>
      </c>
      <c r="CK10" s="31">
        <v>0</v>
      </c>
      <c r="CL10" s="31">
        <v>65531</v>
      </c>
      <c r="CM10" s="31">
        <v>12433.55</v>
      </c>
      <c r="CN10" s="31">
        <v>1146219.8899999999</v>
      </c>
      <c r="CO10" s="31">
        <v>0</v>
      </c>
      <c r="CP10" s="31">
        <v>0</v>
      </c>
      <c r="CQ10" s="31">
        <v>0</v>
      </c>
      <c r="CR10" s="31">
        <v>41039</v>
      </c>
      <c r="CS10" s="31">
        <v>13627608</v>
      </c>
      <c r="CT10" s="31">
        <v>466552</v>
      </c>
    </row>
    <row r="11" spans="1:98" s="33" customFormat="1">
      <c r="A11" s="38" t="s">
        <v>185</v>
      </c>
      <c r="B11" s="31">
        <v>11071507</v>
      </c>
      <c r="C11" s="31">
        <v>32000</v>
      </c>
      <c r="D11" s="31">
        <v>0</v>
      </c>
      <c r="E11" s="31">
        <v>124937.58</v>
      </c>
      <c r="F11" s="31">
        <v>0</v>
      </c>
      <c r="G11" s="31">
        <v>1358700.78</v>
      </c>
      <c r="H11" s="31">
        <v>3561148.85</v>
      </c>
      <c r="I11" s="31">
        <v>0</v>
      </c>
      <c r="J11" s="31">
        <v>56674.51</v>
      </c>
      <c r="K11" s="31">
        <v>0</v>
      </c>
      <c r="L11" s="31">
        <v>0</v>
      </c>
      <c r="M11" s="31">
        <v>5526925.4400000004</v>
      </c>
      <c r="N11" s="31">
        <v>86377.94</v>
      </c>
      <c r="O11" s="31">
        <v>0</v>
      </c>
      <c r="P11" s="31">
        <v>0</v>
      </c>
      <c r="Q11" s="31">
        <v>324742.13</v>
      </c>
      <c r="R11" s="31">
        <v>44253047</v>
      </c>
      <c r="S11" s="31">
        <v>26125130.280000001</v>
      </c>
      <c r="T11" s="31">
        <v>0</v>
      </c>
      <c r="U11" s="31">
        <v>98547.15</v>
      </c>
      <c r="V11" s="31">
        <v>2878939.37</v>
      </c>
      <c r="W11" s="31">
        <v>0</v>
      </c>
      <c r="X11" s="31">
        <v>0</v>
      </c>
      <c r="Y11" s="31">
        <v>405144.15</v>
      </c>
      <c r="Z11" s="31">
        <v>0</v>
      </c>
      <c r="AA11" s="31">
        <v>0</v>
      </c>
      <c r="AB11" s="31">
        <v>0</v>
      </c>
      <c r="AC11" s="31">
        <v>0</v>
      </c>
      <c r="AD11" s="31">
        <v>0</v>
      </c>
      <c r="AE11" s="31">
        <v>43479</v>
      </c>
      <c r="AF11" s="31">
        <v>0</v>
      </c>
      <c r="AG11" s="31">
        <v>0</v>
      </c>
      <c r="AH11" s="31">
        <v>0</v>
      </c>
      <c r="AI11" s="31">
        <v>0</v>
      </c>
      <c r="AJ11" s="31">
        <v>32263.200000000001</v>
      </c>
      <c r="AK11" s="31">
        <v>0</v>
      </c>
      <c r="AL11" s="31">
        <v>0</v>
      </c>
      <c r="AM11" s="31">
        <v>979402.68</v>
      </c>
      <c r="AN11" s="31">
        <v>685244.36</v>
      </c>
      <c r="AO11" s="31">
        <v>13870.6</v>
      </c>
      <c r="AP11" s="31">
        <v>69686.2</v>
      </c>
      <c r="AQ11" s="31">
        <v>0</v>
      </c>
      <c r="AR11" s="31">
        <v>9512518.2100000009</v>
      </c>
      <c r="AS11" s="31">
        <v>0</v>
      </c>
      <c r="AT11" s="31">
        <v>1125339.8999999999</v>
      </c>
      <c r="AU11" s="31">
        <v>0</v>
      </c>
      <c r="AV11" s="31">
        <v>0</v>
      </c>
      <c r="AW11" s="31">
        <v>0</v>
      </c>
      <c r="AX11" s="31">
        <v>0</v>
      </c>
      <c r="AY11" s="31">
        <v>0</v>
      </c>
      <c r="AZ11" s="31">
        <v>10200.98</v>
      </c>
      <c r="BA11" s="31">
        <v>0</v>
      </c>
      <c r="BB11" s="31">
        <v>2273280.5699999998</v>
      </c>
      <c r="BC11" s="31">
        <v>0</v>
      </c>
      <c r="BD11" s="31">
        <v>0</v>
      </c>
      <c r="BE11" s="31">
        <v>0</v>
      </c>
      <c r="BF11" s="31">
        <v>0</v>
      </c>
      <c r="BG11" s="31">
        <v>0</v>
      </c>
      <c r="BH11" s="40">
        <v>10367909</v>
      </c>
      <c r="BI11" s="31">
        <v>0</v>
      </c>
      <c r="BJ11" s="31">
        <v>0</v>
      </c>
      <c r="BK11" s="31">
        <v>0</v>
      </c>
      <c r="BL11" s="31">
        <v>0</v>
      </c>
      <c r="BM11" s="31">
        <v>10367909.439999999</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75585205</v>
      </c>
      <c r="CD11" s="31">
        <v>2583943.7999999998</v>
      </c>
      <c r="CE11" s="31">
        <v>8465916</v>
      </c>
      <c r="CF11" s="31">
        <v>0</v>
      </c>
      <c r="CG11" s="31">
        <v>0</v>
      </c>
      <c r="CH11" s="31">
        <v>1415110.65</v>
      </c>
      <c r="CI11" s="31">
        <v>0</v>
      </c>
      <c r="CJ11" s="31">
        <v>0</v>
      </c>
      <c r="CK11" s="31">
        <v>0</v>
      </c>
      <c r="CL11" s="31">
        <v>198801</v>
      </c>
      <c r="CM11" s="31">
        <v>33418.6</v>
      </c>
      <c r="CN11" s="31">
        <v>1758542.67</v>
      </c>
      <c r="CO11" s="31">
        <v>5674087</v>
      </c>
      <c r="CP11" s="31">
        <v>-8313116</v>
      </c>
      <c r="CQ11" s="31">
        <v>-5802380</v>
      </c>
      <c r="CR11" s="31">
        <v>165303</v>
      </c>
      <c r="CS11" s="31">
        <v>68091494</v>
      </c>
      <c r="CT11" s="31">
        <v>1314084</v>
      </c>
    </row>
    <row r="12" spans="1:98" s="33" customFormat="1">
      <c r="A12" s="38" t="s">
        <v>186</v>
      </c>
      <c r="B12" s="31">
        <v>12375680</v>
      </c>
      <c r="C12" s="31">
        <v>48000</v>
      </c>
      <c r="D12" s="31">
        <v>0</v>
      </c>
      <c r="E12" s="31">
        <v>0</v>
      </c>
      <c r="F12" s="31">
        <v>0</v>
      </c>
      <c r="G12" s="31">
        <v>901674.38</v>
      </c>
      <c r="H12" s="31">
        <v>3518751.18</v>
      </c>
      <c r="I12" s="31">
        <v>0</v>
      </c>
      <c r="J12" s="31">
        <v>88666.48</v>
      </c>
      <c r="K12" s="31">
        <v>0</v>
      </c>
      <c r="L12" s="31">
        <v>0</v>
      </c>
      <c r="M12" s="31">
        <v>7389198.7800000003</v>
      </c>
      <c r="N12" s="31">
        <v>0</v>
      </c>
      <c r="O12" s="31">
        <v>140190.01999999999</v>
      </c>
      <c r="P12" s="31">
        <v>0</v>
      </c>
      <c r="Q12" s="31">
        <v>289198.98</v>
      </c>
      <c r="R12" s="31">
        <v>63956320</v>
      </c>
      <c r="S12" s="31">
        <v>39160233.469999999</v>
      </c>
      <c r="T12" s="31">
        <v>0</v>
      </c>
      <c r="U12" s="31">
        <v>82423.600000000006</v>
      </c>
      <c r="V12" s="31">
        <v>0</v>
      </c>
      <c r="W12" s="31">
        <v>0</v>
      </c>
      <c r="X12" s="31">
        <v>420142.45</v>
      </c>
      <c r="Y12" s="31">
        <v>0</v>
      </c>
      <c r="Z12" s="31">
        <v>223491.64</v>
      </c>
      <c r="AA12" s="31">
        <v>0</v>
      </c>
      <c r="AB12" s="31">
        <v>42480</v>
      </c>
      <c r="AC12" s="31">
        <v>0</v>
      </c>
      <c r="AD12" s="31">
        <v>479735.71</v>
      </c>
      <c r="AE12" s="31">
        <v>196123.98</v>
      </c>
      <c r="AF12" s="31">
        <v>0</v>
      </c>
      <c r="AG12" s="31">
        <v>855322.19</v>
      </c>
      <c r="AH12" s="31">
        <v>0</v>
      </c>
      <c r="AI12" s="31">
        <v>300684.19</v>
      </c>
      <c r="AJ12" s="31">
        <v>50334.06</v>
      </c>
      <c r="AK12" s="31">
        <v>0</v>
      </c>
      <c r="AL12" s="31">
        <v>0</v>
      </c>
      <c r="AM12" s="31">
        <v>2187102.37</v>
      </c>
      <c r="AN12" s="31">
        <v>175209.66</v>
      </c>
      <c r="AO12" s="31">
        <v>413532.2</v>
      </c>
      <c r="AP12" s="31">
        <v>0</v>
      </c>
      <c r="AQ12" s="31">
        <v>0</v>
      </c>
      <c r="AR12" s="31">
        <v>16052836.49</v>
      </c>
      <c r="AS12" s="31">
        <v>0</v>
      </c>
      <c r="AT12" s="31">
        <v>1041666.13</v>
      </c>
      <c r="AU12" s="31">
        <v>0</v>
      </c>
      <c r="AV12" s="31">
        <v>0</v>
      </c>
      <c r="AW12" s="31">
        <v>0</v>
      </c>
      <c r="AX12" s="31">
        <v>165944.95999999999</v>
      </c>
      <c r="AY12" s="31">
        <v>26200</v>
      </c>
      <c r="AZ12" s="31">
        <v>357501.25</v>
      </c>
      <c r="BA12" s="31">
        <v>1401.25</v>
      </c>
      <c r="BB12" s="31">
        <v>992588.01</v>
      </c>
      <c r="BC12" s="31">
        <v>0</v>
      </c>
      <c r="BD12" s="31">
        <v>731366.35</v>
      </c>
      <c r="BE12" s="31">
        <v>0</v>
      </c>
      <c r="BF12" s="31">
        <v>0</v>
      </c>
      <c r="BG12" s="31">
        <v>0</v>
      </c>
      <c r="BH12" s="40">
        <v>16234206</v>
      </c>
      <c r="BI12" s="31">
        <v>0</v>
      </c>
      <c r="BJ12" s="31">
        <v>1619060</v>
      </c>
      <c r="BK12" s="31">
        <v>0</v>
      </c>
      <c r="BL12" s="31">
        <v>0</v>
      </c>
      <c r="BM12" s="31">
        <v>14614537.810000001</v>
      </c>
      <c r="BN12" s="31">
        <v>0</v>
      </c>
      <c r="BO12" s="31">
        <v>0</v>
      </c>
      <c r="BP12" s="31">
        <v>0</v>
      </c>
      <c r="BQ12" s="31">
        <v>608.4</v>
      </c>
      <c r="BR12" s="31">
        <v>0</v>
      </c>
      <c r="BS12" s="31">
        <v>0</v>
      </c>
      <c r="BT12" s="31">
        <v>0</v>
      </c>
      <c r="BU12" s="31">
        <v>0</v>
      </c>
      <c r="BV12" s="31">
        <v>0</v>
      </c>
      <c r="BW12" s="31">
        <v>0</v>
      </c>
      <c r="BX12" s="31">
        <v>0</v>
      </c>
      <c r="BY12" s="31">
        <v>0</v>
      </c>
      <c r="BZ12" s="31">
        <v>0</v>
      </c>
      <c r="CA12" s="31">
        <v>0</v>
      </c>
      <c r="CB12" s="31">
        <v>0</v>
      </c>
      <c r="CC12" s="31">
        <v>70365313</v>
      </c>
      <c r="CD12" s="31">
        <v>838482.97</v>
      </c>
      <c r="CE12" s="31">
        <v>4015125</v>
      </c>
      <c r="CF12" s="31">
        <v>175708.61</v>
      </c>
      <c r="CG12" s="31">
        <v>0</v>
      </c>
      <c r="CH12" s="31">
        <v>1398894.93</v>
      </c>
      <c r="CI12" s="31">
        <v>0</v>
      </c>
      <c r="CJ12" s="31">
        <v>0</v>
      </c>
      <c r="CK12" s="31">
        <v>0</v>
      </c>
      <c r="CL12" s="31">
        <v>267277</v>
      </c>
      <c r="CM12" s="31">
        <v>54799.68</v>
      </c>
      <c r="CN12" s="31">
        <v>1059213.28</v>
      </c>
      <c r="CO12" s="31">
        <v>6212737</v>
      </c>
      <c r="CP12" s="31">
        <v>-11357380</v>
      </c>
      <c r="CQ12" s="31">
        <v>-6046337</v>
      </c>
      <c r="CR12" s="31">
        <v>182317</v>
      </c>
      <c r="CS12" s="31">
        <v>71848177</v>
      </c>
      <c r="CT12" s="31">
        <v>1716298</v>
      </c>
    </row>
    <row r="13" spans="1:98" s="33" customFormat="1">
      <c r="A13" s="38" t="s">
        <v>187</v>
      </c>
      <c r="B13" s="31">
        <v>4730858</v>
      </c>
      <c r="C13" s="31">
        <v>137314.72</v>
      </c>
      <c r="D13" s="31">
        <v>0</v>
      </c>
      <c r="E13" s="31">
        <v>47109.82</v>
      </c>
      <c r="F13" s="31">
        <v>0</v>
      </c>
      <c r="G13" s="31">
        <v>357086.32</v>
      </c>
      <c r="H13" s="31">
        <v>1124794.3600000001</v>
      </c>
      <c r="I13" s="31">
        <v>0</v>
      </c>
      <c r="J13" s="31">
        <v>4308.28</v>
      </c>
      <c r="K13" s="31">
        <v>0</v>
      </c>
      <c r="L13" s="31">
        <v>0</v>
      </c>
      <c r="M13" s="31">
        <v>2944101.38</v>
      </c>
      <c r="N13" s="31">
        <v>0</v>
      </c>
      <c r="O13" s="31">
        <v>0</v>
      </c>
      <c r="P13" s="31">
        <v>0</v>
      </c>
      <c r="Q13" s="31">
        <v>116143.09</v>
      </c>
      <c r="R13" s="31">
        <v>9617487</v>
      </c>
      <c r="S13" s="31">
        <v>6005628.9299999997</v>
      </c>
      <c r="T13" s="31">
        <v>0</v>
      </c>
      <c r="U13" s="31">
        <v>33400.25</v>
      </c>
      <c r="V13" s="31">
        <v>0</v>
      </c>
      <c r="W13" s="31">
        <v>0</v>
      </c>
      <c r="X13" s="31">
        <v>0</v>
      </c>
      <c r="Y13" s="31">
        <v>0</v>
      </c>
      <c r="Z13" s="31">
        <v>16767.13</v>
      </c>
      <c r="AA13" s="31">
        <v>0</v>
      </c>
      <c r="AB13" s="31">
        <v>0</v>
      </c>
      <c r="AC13" s="31">
        <v>0</v>
      </c>
      <c r="AD13" s="31">
        <v>12268.44</v>
      </c>
      <c r="AE13" s="31">
        <v>0</v>
      </c>
      <c r="AF13" s="31">
        <v>0</v>
      </c>
      <c r="AG13" s="31">
        <v>331189.71999999997</v>
      </c>
      <c r="AH13" s="31">
        <v>0</v>
      </c>
      <c r="AI13" s="31">
        <v>196058.01</v>
      </c>
      <c r="AJ13" s="31">
        <v>24333.84</v>
      </c>
      <c r="AK13" s="31">
        <v>0</v>
      </c>
      <c r="AL13" s="31">
        <v>0</v>
      </c>
      <c r="AM13" s="31">
        <v>167818.12</v>
      </c>
      <c r="AN13" s="31">
        <v>60473.77</v>
      </c>
      <c r="AO13" s="31">
        <v>414694.91</v>
      </c>
      <c r="AP13" s="31">
        <v>40000</v>
      </c>
      <c r="AQ13" s="31">
        <v>9087.19</v>
      </c>
      <c r="AR13" s="31">
        <v>2185697.44</v>
      </c>
      <c r="AS13" s="31">
        <v>0</v>
      </c>
      <c r="AT13" s="31">
        <v>86600.4</v>
      </c>
      <c r="AU13" s="31">
        <v>0</v>
      </c>
      <c r="AV13" s="31">
        <v>0</v>
      </c>
      <c r="AW13" s="31">
        <v>0</v>
      </c>
      <c r="AX13" s="31">
        <v>0</v>
      </c>
      <c r="AY13" s="31">
        <v>0</v>
      </c>
      <c r="AZ13" s="31">
        <v>20343.75</v>
      </c>
      <c r="BA13" s="31">
        <v>698.2</v>
      </c>
      <c r="BB13" s="31">
        <v>0</v>
      </c>
      <c r="BC13" s="31">
        <v>0</v>
      </c>
      <c r="BD13" s="31">
        <v>12426.61</v>
      </c>
      <c r="BE13" s="31">
        <v>0</v>
      </c>
      <c r="BF13" s="31">
        <v>0</v>
      </c>
      <c r="BG13" s="31">
        <v>0</v>
      </c>
      <c r="BH13" s="40">
        <v>2028514</v>
      </c>
      <c r="BI13" s="31">
        <v>0</v>
      </c>
      <c r="BJ13" s="31">
        <v>0</v>
      </c>
      <c r="BK13" s="31">
        <v>0</v>
      </c>
      <c r="BL13" s="31">
        <v>0</v>
      </c>
      <c r="BM13" s="31">
        <v>2024562.72</v>
      </c>
      <c r="BN13" s="31">
        <v>0</v>
      </c>
      <c r="BO13" s="31">
        <v>3951.49</v>
      </c>
      <c r="BP13" s="31">
        <v>0</v>
      </c>
      <c r="BQ13" s="31">
        <v>0</v>
      </c>
      <c r="BR13" s="31">
        <v>0</v>
      </c>
      <c r="BS13" s="31">
        <v>0</v>
      </c>
      <c r="BT13" s="31">
        <v>0</v>
      </c>
      <c r="BU13" s="31">
        <v>0</v>
      </c>
      <c r="BV13" s="31">
        <v>0</v>
      </c>
      <c r="BW13" s="31">
        <v>0</v>
      </c>
      <c r="BX13" s="31">
        <v>0</v>
      </c>
      <c r="BY13" s="31">
        <v>0</v>
      </c>
      <c r="BZ13" s="31">
        <v>0</v>
      </c>
      <c r="CA13" s="31">
        <v>0</v>
      </c>
      <c r="CB13" s="31">
        <v>0</v>
      </c>
      <c r="CC13" s="31">
        <v>19027983</v>
      </c>
      <c r="CD13" s="31">
        <v>0</v>
      </c>
      <c r="CE13" s="31">
        <v>2470522</v>
      </c>
      <c r="CF13" s="31">
        <v>0</v>
      </c>
      <c r="CG13" s="31">
        <v>0</v>
      </c>
      <c r="CH13" s="31">
        <v>697263.72</v>
      </c>
      <c r="CI13" s="31">
        <v>0</v>
      </c>
      <c r="CJ13" s="31">
        <v>0</v>
      </c>
      <c r="CK13" s="31">
        <v>0</v>
      </c>
      <c r="CL13" s="31">
        <v>56695</v>
      </c>
      <c r="CM13" s="31">
        <v>17134.47</v>
      </c>
      <c r="CN13" s="31">
        <v>343431.96</v>
      </c>
      <c r="CO13" s="31">
        <v>0</v>
      </c>
      <c r="CP13" s="31">
        <v>-1831835</v>
      </c>
      <c r="CQ13" s="31">
        <v>0</v>
      </c>
      <c r="CR13" s="31">
        <v>50597</v>
      </c>
      <c r="CS13" s="31">
        <v>16807534</v>
      </c>
      <c r="CT13" s="31">
        <v>416640</v>
      </c>
    </row>
    <row r="14" spans="1:98" s="33" customFormat="1">
      <c r="A14" s="38" t="s">
        <v>188</v>
      </c>
      <c r="B14" s="31">
        <v>4907746</v>
      </c>
      <c r="C14" s="31">
        <v>56833</v>
      </c>
      <c r="D14" s="31">
        <v>0</v>
      </c>
      <c r="E14" s="31">
        <v>0</v>
      </c>
      <c r="F14" s="31">
        <v>0</v>
      </c>
      <c r="G14" s="31">
        <v>356736.61</v>
      </c>
      <c r="H14" s="31">
        <v>1144608.83</v>
      </c>
      <c r="I14" s="31">
        <v>0</v>
      </c>
      <c r="J14" s="31">
        <v>34159.56</v>
      </c>
      <c r="K14" s="31">
        <v>0</v>
      </c>
      <c r="L14" s="31">
        <v>0</v>
      </c>
      <c r="M14" s="31">
        <v>3224043.49</v>
      </c>
      <c r="N14" s="31">
        <v>0</v>
      </c>
      <c r="O14" s="31">
        <v>0</v>
      </c>
      <c r="P14" s="31">
        <v>0</v>
      </c>
      <c r="Q14" s="31">
        <v>91364.71</v>
      </c>
      <c r="R14" s="31">
        <v>7880044</v>
      </c>
      <c r="S14" s="31">
        <v>4311378.8099999996</v>
      </c>
      <c r="T14" s="31">
        <v>13027.06</v>
      </c>
      <c r="U14" s="31">
        <v>38866.03</v>
      </c>
      <c r="V14" s="31">
        <v>0</v>
      </c>
      <c r="W14" s="31">
        <v>0</v>
      </c>
      <c r="X14" s="31">
        <v>17777.38</v>
      </c>
      <c r="Y14" s="31">
        <v>0</v>
      </c>
      <c r="Z14" s="31">
        <v>11619.41</v>
      </c>
      <c r="AA14" s="31">
        <v>0</v>
      </c>
      <c r="AB14" s="31">
        <v>0</v>
      </c>
      <c r="AC14" s="31">
        <v>0</v>
      </c>
      <c r="AD14" s="31">
        <v>68973.91</v>
      </c>
      <c r="AE14" s="31">
        <v>118831.23</v>
      </c>
      <c r="AF14" s="31">
        <v>0</v>
      </c>
      <c r="AG14" s="31">
        <v>855794.78</v>
      </c>
      <c r="AH14" s="31">
        <v>0</v>
      </c>
      <c r="AI14" s="31">
        <v>13888</v>
      </c>
      <c r="AJ14" s="31">
        <v>32749.14</v>
      </c>
      <c r="AK14" s="31">
        <v>0</v>
      </c>
      <c r="AL14" s="31">
        <v>0</v>
      </c>
      <c r="AM14" s="31">
        <v>668786.01</v>
      </c>
      <c r="AN14" s="31">
        <v>0</v>
      </c>
      <c r="AO14" s="31">
        <v>12722.55</v>
      </c>
      <c r="AP14" s="31">
        <v>19450</v>
      </c>
      <c r="AQ14" s="31">
        <v>164.86</v>
      </c>
      <c r="AR14" s="31">
        <v>1352277.23</v>
      </c>
      <c r="AS14" s="31">
        <v>0</v>
      </c>
      <c r="AT14" s="31">
        <v>1315.17</v>
      </c>
      <c r="AU14" s="31">
        <v>0</v>
      </c>
      <c r="AV14" s="31">
        <v>0</v>
      </c>
      <c r="AW14" s="31">
        <v>0</v>
      </c>
      <c r="AX14" s="31">
        <v>0</v>
      </c>
      <c r="AY14" s="31">
        <v>0</v>
      </c>
      <c r="AZ14" s="31">
        <v>2896.6</v>
      </c>
      <c r="BA14" s="31">
        <v>0</v>
      </c>
      <c r="BB14" s="31">
        <v>339526.19</v>
      </c>
      <c r="BC14" s="31">
        <v>0</v>
      </c>
      <c r="BD14" s="31">
        <v>0</v>
      </c>
      <c r="BE14" s="31">
        <v>0</v>
      </c>
      <c r="BF14" s="31">
        <v>0</v>
      </c>
      <c r="BG14" s="31">
        <v>0</v>
      </c>
      <c r="BH14" s="40">
        <v>1915010</v>
      </c>
      <c r="BI14" s="31">
        <v>0</v>
      </c>
      <c r="BJ14" s="31">
        <v>0</v>
      </c>
      <c r="BK14" s="31">
        <v>0</v>
      </c>
      <c r="BL14" s="31">
        <v>0</v>
      </c>
      <c r="BM14" s="31">
        <v>1915009.96</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18258763</v>
      </c>
      <c r="CD14" s="31">
        <v>0</v>
      </c>
      <c r="CE14" s="31">
        <v>2275732</v>
      </c>
      <c r="CF14" s="31">
        <v>91648.24</v>
      </c>
      <c r="CG14" s="31">
        <v>418447.69</v>
      </c>
      <c r="CH14" s="31">
        <v>0</v>
      </c>
      <c r="CI14" s="31">
        <v>0</v>
      </c>
      <c r="CJ14" s="31">
        <v>0</v>
      </c>
      <c r="CK14" s="31">
        <v>0</v>
      </c>
      <c r="CL14" s="31">
        <v>40497</v>
      </c>
      <c r="CM14" s="31">
        <v>13333.14</v>
      </c>
      <c r="CN14" s="31">
        <v>693015.23</v>
      </c>
      <c r="CO14" s="31">
        <v>0</v>
      </c>
      <c r="CP14" s="31">
        <v>-1726592</v>
      </c>
      <c r="CQ14" s="31">
        <v>0</v>
      </c>
      <c r="CR14" s="31">
        <v>45507</v>
      </c>
      <c r="CS14" s="31">
        <v>17242165</v>
      </c>
      <c r="CT14" s="31">
        <v>-834990</v>
      </c>
    </row>
    <row r="15" spans="1:98" s="33" customFormat="1">
      <c r="A15" s="38" t="s">
        <v>189</v>
      </c>
      <c r="B15" s="31">
        <v>50134483</v>
      </c>
      <c r="C15" s="31">
        <v>782613.95</v>
      </c>
      <c r="D15" s="31">
        <v>0</v>
      </c>
      <c r="E15" s="31">
        <v>3459739.48</v>
      </c>
      <c r="F15" s="31">
        <v>0</v>
      </c>
      <c r="G15" s="31">
        <v>4067384.27</v>
      </c>
      <c r="H15" s="31">
        <v>11106982.33</v>
      </c>
      <c r="I15" s="31">
        <v>0</v>
      </c>
      <c r="J15" s="31">
        <v>99221.64</v>
      </c>
      <c r="K15" s="31">
        <v>3729.62</v>
      </c>
      <c r="L15" s="31">
        <v>0</v>
      </c>
      <c r="M15" s="31">
        <v>25351993.379999999</v>
      </c>
      <c r="N15" s="31">
        <v>4118613.06</v>
      </c>
      <c r="O15" s="31">
        <v>245164.75</v>
      </c>
      <c r="P15" s="31">
        <v>0</v>
      </c>
      <c r="Q15" s="31">
        <v>899040.07</v>
      </c>
      <c r="R15" s="31">
        <v>115487127</v>
      </c>
      <c r="S15" s="31">
        <v>73195309.030000001</v>
      </c>
      <c r="T15" s="31">
        <v>0</v>
      </c>
      <c r="U15" s="31">
        <v>163735.41</v>
      </c>
      <c r="V15" s="31">
        <v>0</v>
      </c>
      <c r="W15" s="31">
        <v>0</v>
      </c>
      <c r="X15" s="31">
        <v>723198.28</v>
      </c>
      <c r="Y15" s="31">
        <v>0</v>
      </c>
      <c r="Z15" s="31">
        <v>295976.09000000003</v>
      </c>
      <c r="AA15" s="31">
        <v>569114.94999999995</v>
      </c>
      <c r="AB15" s="31">
        <v>92236.24</v>
      </c>
      <c r="AC15" s="31">
        <v>-120860.1</v>
      </c>
      <c r="AD15" s="31">
        <v>167498.5</v>
      </c>
      <c r="AE15" s="31">
        <v>2213843.5499999998</v>
      </c>
      <c r="AF15" s="31">
        <v>0</v>
      </c>
      <c r="AG15" s="31">
        <v>1134163.51</v>
      </c>
      <c r="AH15" s="31">
        <v>0</v>
      </c>
      <c r="AI15" s="31">
        <v>346382.99</v>
      </c>
      <c r="AJ15" s="31">
        <v>107913.75</v>
      </c>
      <c r="AK15" s="31">
        <v>0</v>
      </c>
      <c r="AL15" s="31">
        <v>120915</v>
      </c>
      <c r="AM15" s="31">
        <v>3826183.74</v>
      </c>
      <c r="AN15" s="31">
        <v>744044.41</v>
      </c>
      <c r="AO15" s="31">
        <v>141382.44</v>
      </c>
      <c r="AP15" s="31">
        <v>1405566.33</v>
      </c>
      <c r="AQ15" s="31">
        <v>0</v>
      </c>
      <c r="AR15" s="31">
        <v>29916161.5</v>
      </c>
      <c r="AS15" s="31">
        <v>0</v>
      </c>
      <c r="AT15" s="31">
        <v>5801.24</v>
      </c>
      <c r="AU15" s="31">
        <v>0</v>
      </c>
      <c r="AV15" s="31">
        <v>0</v>
      </c>
      <c r="AW15" s="31">
        <v>0</v>
      </c>
      <c r="AX15" s="31">
        <v>0</v>
      </c>
      <c r="AY15" s="31">
        <v>26279.759999999998</v>
      </c>
      <c r="AZ15" s="31">
        <v>127121.89</v>
      </c>
      <c r="BA15" s="31">
        <v>12982.08</v>
      </c>
      <c r="BB15" s="31">
        <v>0</v>
      </c>
      <c r="BC15" s="31">
        <v>259420.4</v>
      </c>
      <c r="BD15" s="31">
        <v>12756.5</v>
      </c>
      <c r="BE15" s="31">
        <v>0</v>
      </c>
      <c r="BF15" s="31">
        <v>0</v>
      </c>
      <c r="BG15" s="31">
        <v>0</v>
      </c>
      <c r="BH15" s="40">
        <v>2183475</v>
      </c>
      <c r="BI15" s="31">
        <v>0</v>
      </c>
      <c r="BJ15" s="31">
        <v>0</v>
      </c>
      <c r="BK15" s="31">
        <v>0</v>
      </c>
      <c r="BL15" s="31">
        <v>0</v>
      </c>
      <c r="BM15" s="31">
        <v>2107510.8199999998</v>
      </c>
      <c r="BN15" s="31">
        <v>0</v>
      </c>
      <c r="BO15" s="31">
        <v>743.99</v>
      </c>
      <c r="BP15" s="31">
        <v>0</v>
      </c>
      <c r="BQ15" s="31">
        <v>75220.179999999993</v>
      </c>
      <c r="BR15" s="31">
        <v>0</v>
      </c>
      <c r="BS15" s="31">
        <v>0</v>
      </c>
      <c r="BT15" s="31">
        <v>0</v>
      </c>
      <c r="BU15" s="31">
        <v>0</v>
      </c>
      <c r="BV15" s="31">
        <v>0</v>
      </c>
      <c r="BW15" s="31">
        <v>0</v>
      </c>
      <c r="BX15" s="31">
        <v>0</v>
      </c>
      <c r="BY15" s="31">
        <v>0</v>
      </c>
      <c r="BZ15" s="31">
        <v>0</v>
      </c>
      <c r="CA15" s="31">
        <v>0</v>
      </c>
      <c r="CB15" s="31">
        <v>0</v>
      </c>
      <c r="CC15" s="31">
        <v>117206473</v>
      </c>
      <c r="CD15" s="31">
        <v>5580497.5599999996</v>
      </c>
      <c r="CE15" s="31">
        <v>2975284</v>
      </c>
      <c r="CF15" s="31">
        <v>30962.32</v>
      </c>
      <c r="CG15" s="31">
        <v>0</v>
      </c>
      <c r="CH15" s="31">
        <v>3169864.66</v>
      </c>
      <c r="CI15" s="31">
        <v>0</v>
      </c>
      <c r="CJ15" s="31">
        <v>0</v>
      </c>
      <c r="CK15" s="31">
        <v>0</v>
      </c>
      <c r="CL15" s="31">
        <v>471233</v>
      </c>
      <c r="CM15" s="31">
        <v>18991.669999999998</v>
      </c>
      <c r="CN15" s="31">
        <v>7071690.0700000003</v>
      </c>
      <c r="CO15" s="31">
        <v>0</v>
      </c>
      <c r="CP15" s="31">
        <v>0</v>
      </c>
      <c r="CQ15" s="31">
        <v>0</v>
      </c>
      <c r="CR15" s="31">
        <v>403585</v>
      </c>
      <c r="CS15" s="31">
        <v>97484365</v>
      </c>
      <c r="CT15" s="31">
        <v>0</v>
      </c>
    </row>
    <row r="16" spans="1:98" s="33" customFormat="1">
      <c r="A16" s="38" t="s">
        <v>190</v>
      </c>
      <c r="B16" s="31">
        <v>3165920</v>
      </c>
      <c r="C16" s="31">
        <v>167796.83</v>
      </c>
      <c r="D16" s="31">
        <v>0</v>
      </c>
      <c r="E16" s="31">
        <v>0</v>
      </c>
      <c r="F16" s="31">
        <v>0</v>
      </c>
      <c r="G16" s="31">
        <v>351883.46</v>
      </c>
      <c r="H16" s="31">
        <v>986896.26</v>
      </c>
      <c r="I16" s="31">
        <v>0</v>
      </c>
      <c r="J16" s="31">
        <v>36444.080000000002</v>
      </c>
      <c r="K16" s="31">
        <v>0</v>
      </c>
      <c r="L16" s="31">
        <v>0</v>
      </c>
      <c r="M16" s="31">
        <v>1520963.47</v>
      </c>
      <c r="N16" s="31">
        <v>0</v>
      </c>
      <c r="O16" s="31">
        <v>0</v>
      </c>
      <c r="P16" s="31">
        <v>0</v>
      </c>
      <c r="Q16" s="31">
        <v>101936.17</v>
      </c>
      <c r="R16" s="31">
        <v>6240656</v>
      </c>
      <c r="S16" s="31">
        <v>3380006.78</v>
      </c>
      <c r="T16" s="31">
        <v>0</v>
      </c>
      <c r="U16" s="31">
        <v>40893.300000000003</v>
      </c>
      <c r="V16" s="31">
        <v>0</v>
      </c>
      <c r="W16" s="31">
        <v>0</v>
      </c>
      <c r="X16" s="31">
        <v>0</v>
      </c>
      <c r="Y16" s="31">
        <v>0</v>
      </c>
      <c r="Z16" s="31">
        <v>28386.720000000001</v>
      </c>
      <c r="AA16" s="31">
        <v>0</v>
      </c>
      <c r="AB16" s="31">
        <v>0</v>
      </c>
      <c r="AC16" s="31">
        <v>0</v>
      </c>
      <c r="AD16" s="31">
        <v>0</v>
      </c>
      <c r="AE16" s="31">
        <v>2037</v>
      </c>
      <c r="AF16" s="31">
        <v>14081.24</v>
      </c>
      <c r="AG16" s="31">
        <v>313546.63</v>
      </c>
      <c r="AH16" s="31">
        <v>13924.52</v>
      </c>
      <c r="AI16" s="31">
        <v>130522.58</v>
      </c>
      <c r="AJ16" s="31">
        <v>5416.88</v>
      </c>
      <c r="AK16" s="31">
        <v>0</v>
      </c>
      <c r="AL16" s="31">
        <v>0</v>
      </c>
      <c r="AM16" s="31">
        <v>851582.61</v>
      </c>
      <c r="AN16" s="31">
        <v>40393.230000000003</v>
      </c>
      <c r="AO16" s="31">
        <v>9586.2800000000007</v>
      </c>
      <c r="AP16" s="31">
        <v>0</v>
      </c>
      <c r="AQ16" s="31">
        <v>0</v>
      </c>
      <c r="AR16" s="31">
        <v>974944.73</v>
      </c>
      <c r="AS16" s="31">
        <v>0</v>
      </c>
      <c r="AT16" s="31">
        <v>87447.29</v>
      </c>
      <c r="AU16" s="31">
        <v>0</v>
      </c>
      <c r="AV16" s="31">
        <v>0</v>
      </c>
      <c r="AW16" s="31">
        <v>0</v>
      </c>
      <c r="AX16" s="31">
        <v>0</v>
      </c>
      <c r="AY16" s="31">
        <v>0</v>
      </c>
      <c r="AZ16" s="31">
        <v>85302.83</v>
      </c>
      <c r="BA16" s="31">
        <v>0</v>
      </c>
      <c r="BB16" s="31">
        <v>262583.45</v>
      </c>
      <c r="BC16" s="31">
        <v>0</v>
      </c>
      <c r="BD16" s="31">
        <v>0</v>
      </c>
      <c r="BE16" s="31">
        <v>0</v>
      </c>
      <c r="BF16" s="31">
        <v>0</v>
      </c>
      <c r="BG16" s="31">
        <v>0</v>
      </c>
      <c r="BH16" s="40">
        <v>1044858</v>
      </c>
      <c r="BI16" s="31">
        <v>0</v>
      </c>
      <c r="BJ16" s="31">
        <v>0</v>
      </c>
      <c r="BK16" s="31">
        <v>0</v>
      </c>
      <c r="BL16" s="31">
        <v>0</v>
      </c>
      <c r="BM16" s="31">
        <v>1042104.66</v>
      </c>
      <c r="BN16" s="31">
        <v>0</v>
      </c>
      <c r="BO16" s="31">
        <v>0</v>
      </c>
      <c r="BP16" s="31">
        <v>0</v>
      </c>
      <c r="BQ16" s="31">
        <v>2753.03</v>
      </c>
      <c r="BR16" s="31">
        <v>0</v>
      </c>
      <c r="BS16" s="31">
        <v>0</v>
      </c>
      <c r="BT16" s="31">
        <v>0</v>
      </c>
      <c r="BU16" s="31">
        <v>0</v>
      </c>
      <c r="BV16" s="31">
        <v>0</v>
      </c>
      <c r="BW16" s="31">
        <v>0</v>
      </c>
      <c r="BX16" s="31">
        <v>0</v>
      </c>
      <c r="BY16" s="31">
        <v>0</v>
      </c>
      <c r="BZ16" s="31">
        <v>0</v>
      </c>
      <c r="CA16" s="31">
        <v>0</v>
      </c>
      <c r="CB16" s="31">
        <v>0</v>
      </c>
      <c r="CC16" s="31">
        <v>14810500</v>
      </c>
      <c r="CD16" s="31">
        <v>0</v>
      </c>
      <c r="CE16" s="31">
        <v>1731011</v>
      </c>
      <c r="CF16" s="31">
        <v>105779.71</v>
      </c>
      <c r="CG16" s="31">
        <v>645867.9</v>
      </c>
      <c r="CH16" s="31">
        <v>0</v>
      </c>
      <c r="CI16" s="31">
        <v>0</v>
      </c>
      <c r="CJ16" s="31">
        <v>0</v>
      </c>
      <c r="CK16" s="31">
        <v>0</v>
      </c>
      <c r="CL16" s="31">
        <v>70685</v>
      </c>
      <c r="CM16" s="31">
        <v>36430.839999999997</v>
      </c>
      <c r="CN16" s="31">
        <v>189237.12</v>
      </c>
      <c r="CO16" s="31">
        <v>0</v>
      </c>
      <c r="CP16" s="31">
        <v>-1252632</v>
      </c>
      <c r="CQ16" s="31">
        <v>0</v>
      </c>
      <c r="CR16" s="31">
        <v>39895</v>
      </c>
      <c r="CS16" s="31">
        <v>12825784</v>
      </c>
      <c r="CT16" s="31">
        <v>418441</v>
      </c>
    </row>
    <row r="17" spans="1:98" s="33" customFormat="1">
      <c r="A17" s="38" t="s">
        <v>191</v>
      </c>
      <c r="B17" s="31">
        <v>4382889</v>
      </c>
      <c r="C17" s="31">
        <v>0</v>
      </c>
      <c r="D17" s="31">
        <v>0</v>
      </c>
      <c r="E17" s="31">
        <v>60850.49</v>
      </c>
      <c r="F17" s="31">
        <v>22587.72</v>
      </c>
      <c r="G17" s="31">
        <v>600354.77</v>
      </c>
      <c r="H17" s="31">
        <v>1329524.8899999999</v>
      </c>
      <c r="I17" s="31">
        <v>0</v>
      </c>
      <c r="J17" s="31">
        <v>0</v>
      </c>
      <c r="K17" s="31">
        <v>0</v>
      </c>
      <c r="L17" s="31">
        <v>0</v>
      </c>
      <c r="M17" s="31">
        <v>2333748.0499999998</v>
      </c>
      <c r="N17" s="31">
        <v>0</v>
      </c>
      <c r="O17" s="31">
        <v>0</v>
      </c>
      <c r="P17" s="31">
        <v>0</v>
      </c>
      <c r="Q17" s="31">
        <v>35822.980000000003</v>
      </c>
      <c r="R17" s="31">
        <v>7977859</v>
      </c>
      <c r="S17" s="31">
        <v>5217902.37</v>
      </c>
      <c r="T17" s="31">
        <v>0</v>
      </c>
      <c r="U17" s="31">
        <v>54505.16</v>
      </c>
      <c r="V17" s="31">
        <v>0</v>
      </c>
      <c r="W17" s="31">
        <v>0</v>
      </c>
      <c r="X17" s="31">
        <v>3782.68</v>
      </c>
      <c r="Y17" s="31">
        <v>0</v>
      </c>
      <c r="Z17" s="31">
        <v>13196.44</v>
      </c>
      <c r="AA17" s="31">
        <v>32203.599999999999</v>
      </c>
      <c r="AB17" s="31">
        <v>5417.29</v>
      </c>
      <c r="AC17" s="31">
        <v>0</v>
      </c>
      <c r="AD17" s="31">
        <v>23890.02</v>
      </c>
      <c r="AE17" s="31">
        <v>0</v>
      </c>
      <c r="AF17" s="31">
        <v>0</v>
      </c>
      <c r="AG17" s="31">
        <v>602266.27</v>
      </c>
      <c r="AH17" s="31">
        <v>0</v>
      </c>
      <c r="AI17" s="31">
        <v>125061.12</v>
      </c>
      <c r="AJ17" s="31">
        <v>3098.72</v>
      </c>
      <c r="AK17" s="31">
        <v>0</v>
      </c>
      <c r="AL17" s="31">
        <v>0</v>
      </c>
      <c r="AM17" s="31">
        <v>145112.98000000001</v>
      </c>
      <c r="AN17" s="31">
        <v>0</v>
      </c>
      <c r="AO17" s="31">
        <v>50090.31</v>
      </c>
      <c r="AP17" s="31">
        <v>0</v>
      </c>
      <c r="AQ17" s="31">
        <v>0</v>
      </c>
      <c r="AR17" s="31">
        <v>1197698.21</v>
      </c>
      <c r="AS17" s="31">
        <v>0</v>
      </c>
      <c r="AT17" s="31">
        <v>52593.33</v>
      </c>
      <c r="AU17" s="31">
        <v>0</v>
      </c>
      <c r="AV17" s="31">
        <v>0</v>
      </c>
      <c r="AW17" s="31">
        <v>0</v>
      </c>
      <c r="AX17" s="31">
        <v>0</v>
      </c>
      <c r="AY17" s="31">
        <v>0</v>
      </c>
      <c r="AZ17" s="31">
        <v>36630.1</v>
      </c>
      <c r="BA17" s="31">
        <v>0</v>
      </c>
      <c r="BB17" s="31">
        <v>414410.64</v>
      </c>
      <c r="BC17" s="31">
        <v>0</v>
      </c>
      <c r="BD17" s="31">
        <v>0</v>
      </c>
      <c r="BE17" s="31">
        <v>0</v>
      </c>
      <c r="BF17" s="31">
        <v>0</v>
      </c>
      <c r="BG17" s="31">
        <v>0</v>
      </c>
      <c r="BH17" s="40">
        <v>499512</v>
      </c>
      <c r="BI17" s="31">
        <v>0</v>
      </c>
      <c r="BJ17" s="31">
        <v>0</v>
      </c>
      <c r="BK17" s="31">
        <v>0</v>
      </c>
      <c r="BL17" s="31">
        <v>0</v>
      </c>
      <c r="BM17" s="31">
        <v>499511.8</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22531078</v>
      </c>
      <c r="CD17" s="31">
        <v>0</v>
      </c>
      <c r="CE17" s="31">
        <v>4064803</v>
      </c>
      <c r="CF17" s="31">
        <v>0</v>
      </c>
      <c r="CG17" s="31">
        <v>909304.92</v>
      </c>
      <c r="CH17" s="31">
        <v>0</v>
      </c>
      <c r="CI17" s="31">
        <v>0</v>
      </c>
      <c r="CJ17" s="31">
        <v>0</v>
      </c>
      <c r="CK17" s="31">
        <v>0</v>
      </c>
      <c r="CL17" s="31">
        <v>79521</v>
      </c>
      <c r="CM17" s="31">
        <v>3363.97</v>
      </c>
      <c r="CN17" s="31">
        <v>410846.52</v>
      </c>
      <c r="CO17" s="31">
        <v>0</v>
      </c>
      <c r="CP17" s="31">
        <v>-1596538</v>
      </c>
      <c r="CQ17" s="31">
        <v>0</v>
      </c>
      <c r="CR17" s="31">
        <v>58287</v>
      </c>
      <c r="CS17" s="31">
        <v>17980018</v>
      </c>
      <c r="CT17" s="31">
        <v>621472</v>
      </c>
    </row>
    <row r="18" spans="1:98" s="33" customFormat="1">
      <c r="A18" s="38" t="s">
        <v>339</v>
      </c>
      <c r="B18" s="31">
        <v>1182645</v>
      </c>
      <c r="C18" s="31">
        <v>45163.06</v>
      </c>
      <c r="D18" s="31">
        <v>0</v>
      </c>
      <c r="E18" s="31">
        <v>0</v>
      </c>
      <c r="F18" s="31">
        <v>0</v>
      </c>
      <c r="G18" s="31">
        <v>51577.77</v>
      </c>
      <c r="H18" s="31">
        <v>245698.19</v>
      </c>
      <c r="I18" s="31">
        <v>0</v>
      </c>
      <c r="J18" s="31">
        <v>0</v>
      </c>
      <c r="K18" s="31">
        <v>0</v>
      </c>
      <c r="L18" s="31">
        <v>0</v>
      </c>
      <c r="M18" s="31">
        <v>797453.2</v>
      </c>
      <c r="N18" s="31">
        <v>0</v>
      </c>
      <c r="O18" s="31">
        <v>0</v>
      </c>
      <c r="P18" s="31">
        <v>0</v>
      </c>
      <c r="Q18" s="31">
        <v>42752.84</v>
      </c>
      <c r="R18" s="31">
        <v>8456186</v>
      </c>
      <c r="S18" s="31">
        <v>114767.28</v>
      </c>
      <c r="T18" s="31">
        <v>0</v>
      </c>
      <c r="U18" s="31">
        <v>29986.44</v>
      </c>
      <c r="V18" s="31">
        <v>2925923.26</v>
      </c>
      <c r="W18" s="31">
        <v>0</v>
      </c>
      <c r="X18" s="31">
        <v>440921.33</v>
      </c>
      <c r="Y18" s="31">
        <v>116935.39</v>
      </c>
      <c r="Z18" s="31">
        <v>46450.15</v>
      </c>
      <c r="AA18" s="31">
        <v>0</v>
      </c>
      <c r="AB18" s="31">
        <v>180222.5</v>
      </c>
      <c r="AC18" s="31">
        <v>-44688.97</v>
      </c>
      <c r="AD18" s="31">
        <v>122166.84</v>
      </c>
      <c r="AE18" s="31">
        <v>0</v>
      </c>
      <c r="AF18" s="31">
        <v>0</v>
      </c>
      <c r="AG18" s="31">
        <v>541996.39</v>
      </c>
      <c r="AH18" s="31">
        <v>0</v>
      </c>
      <c r="AI18" s="31">
        <v>196386.77</v>
      </c>
      <c r="AJ18" s="31">
        <v>12191.57</v>
      </c>
      <c r="AK18" s="31">
        <v>0</v>
      </c>
      <c r="AL18" s="31">
        <v>0</v>
      </c>
      <c r="AM18" s="31">
        <v>258305.12</v>
      </c>
      <c r="AN18" s="31">
        <v>30462.06</v>
      </c>
      <c r="AO18" s="31">
        <v>0</v>
      </c>
      <c r="AP18" s="31">
        <v>0</v>
      </c>
      <c r="AQ18" s="31">
        <v>0</v>
      </c>
      <c r="AR18" s="31">
        <v>1838825.23</v>
      </c>
      <c r="AS18" s="31">
        <v>0</v>
      </c>
      <c r="AT18" s="31">
        <v>289958.26</v>
      </c>
      <c r="AU18" s="31">
        <v>0</v>
      </c>
      <c r="AV18" s="31">
        <v>17492.8</v>
      </c>
      <c r="AW18" s="31">
        <v>0</v>
      </c>
      <c r="AX18" s="31">
        <v>0</v>
      </c>
      <c r="AY18" s="31">
        <v>0</v>
      </c>
      <c r="AZ18" s="31">
        <v>68939.179999999993</v>
      </c>
      <c r="BA18" s="31">
        <v>0</v>
      </c>
      <c r="BB18" s="31">
        <v>255434.62</v>
      </c>
      <c r="BC18" s="31">
        <v>0</v>
      </c>
      <c r="BD18" s="31">
        <v>1013510.12</v>
      </c>
      <c r="BE18" s="31">
        <v>0</v>
      </c>
      <c r="BF18" s="31">
        <v>0</v>
      </c>
      <c r="BG18" s="31">
        <v>0</v>
      </c>
      <c r="BH18" s="40">
        <v>9608136</v>
      </c>
      <c r="BI18" s="31">
        <v>0</v>
      </c>
      <c r="BJ18" s="31">
        <v>0</v>
      </c>
      <c r="BK18" s="31">
        <v>5885000</v>
      </c>
      <c r="BL18" s="31">
        <v>0</v>
      </c>
      <c r="BM18" s="31">
        <v>3337141.34</v>
      </c>
      <c r="BN18" s="31">
        <v>0</v>
      </c>
      <c r="BO18" s="31">
        <v>0</v>
      </c>
      <c r="BP18" s="31">
        <v>385994.2</v>
      </c>
      <c r="BQ18" s="31">
        <v>0</v>
      </c>
      <c r="BR18" s="31">
        <v>0</v>
      </c>
      <c r="BS18" s="31">
        <v>0</v>
      </c>
      <c r="BT18" s="31">
        <v>0</v>
      </c>
      <c r="BU18" s="31">
        <v>0</v>
      </c>
      <c r="BV18" s="31">
        <v>0</v>
      </c>
      <c r="BW18" s="31">
        <v>0</v>
      </c>
      <c r="BX18" s="31">
        <v>0</v>
      </c>
      <c r="BY18" s="31">
        <v>0</v>
      </c>
      <c r="BZ18" s="31">
        <v>0</v>
      </c>
      <c r="CA18" s="31">
        <v>0</v>
      </c>
      <c r="CB18" s="31">
        <v>0</v>
      </c>
      <c r="CC18" s="31">
        <v>13306110</v>
      </c>
      <c r="CD18" s="31">
        <v>461805</v>
      </c>
      <c r="CE18" s="31">
        <v>2091094</v>
      </c>
      <c r="CF18" s="31">
        <v>45000</v>
      </c>
      <c r="CG18" s="31">
        <v>0</v>
      </c>
      <c r="CH18" s="31">
        <v>261032.58</v>
      </c>
      <c r="CI18" s="31">
        <v>0</v>
      </c>
      <c r="CJ18" s="31">
        <v>0</v>
      </c>
      <c r="CK18" s="31">
        <v>0</v>
      </c>
      <c r="CL18" s="31">
        <v>24298</v>
      </c>
      <c r="CM18" s="31">
        <v>0</v>
      </c>
      <c r="CN18" s="31">
        <v>230795.02</v>
      </c>
      <c r="CO18" s="31">
        <v>888444</v>
      </c>
      <c r="CP18" s="31">
        <v>-1004433</v>
      </c>
      <c r="CQ18" s="31">
        <v>-1003868</v>
      </c>
      <c r="CR18" s="31">
        <v>23832</v>
      </c>
      <c r="CS18" s="31">
        <v>11231259</v>
      </c>
      <c r="CT18" s="31">
        <v>56851</v>
      </c>
    </row>
    <row r="19" spans="1:98" s="33" customFormat="1">
      <c r="A19" s="38" t="s">
        <v>192</v>
      </c>
      <c r="B19" s="31">
        <v>4824062</v>
      </c>
      <c r="C19" s="31">
        <v>0</v>
      </c>
      <c r="D19" s="31">
        <v>0</v>
      </c>
      <c r="E19" s="31">
        <v>0</v>
      </c>
      <c r="F19" s="31">
        <v>0</v>
      </c>
      <c r="G19" s="31">
        <v>478575.18</v>
      </c>
      <c r="H19" s="31">
        <v>1025179.52</v>
      </c>
      <c r="I19" s="31">
        <v>0</v>
      </c>
      <c r="J19" s="31">
        <v>28961.58</v>
      </c>
      <c r="K19" s="31">
        <v>0</v>
      </c>
      <c r="L19" s="31">
        <v>0</v>
      </c>
      <c r="M19" s="31">
        <v>3026330.96</v>
      </c>
      <c r="N19" s="31">
        <v>202631.29</v>
      </c>
      <c r="O19" s="31">
        <v>0</v>
      </c>
      <c r="P19" s="31">
        <v>0</v>
      </c>
      <c r="Q19" s="31">
        <v>62383.39</v>
      </c>
      <c r="R19" s="31">
        <v>9120891</v>
      </c>
      <c r="S19" s="31">
        <v>6126148.7300000004</v>
      </c>
      <c r="T19" s="31">
        <v>0</v>
      </c>
      <c r="U19" s="31">
        <v>33554.17</v>
      </c>
      <c r="V19" s="31">
        <v>0</v>
      </c>
      <c r="W19" s="31">
        <v>0</v>
      </c>
      <c r="X19" s="31">
        <v>46805.29</v>
      </c>
      <c r="Y19" s="31">
        <v>0</v>
      </c>
      <c r="Z19" s="31">
        <v>6270.93</v>
      </c>
      <c r="AA19" s="31">
        <v>0</v>
      </c>
      <c r="AB19" s="31">
        <v>0</v>
      </c>
      <c r="AC19" s="31">
        <v>0</v>
      </c>
      <c r="AD19" s="31">
        <v>23336.85</v>
      </c>
      <c r="AE19" s="31">
        <v>77218.570000000007</v>
      </c>
      <c r="AF19" s="31">
        <v>0</v>
      </c>
      <c r="AG19" s="31">
        <v>293140.34999999998</v>
      </c>
      <c r="AH19" s="31">
        <v>0</v>
      </c>
      <c r="AI19" s="31">
        <v>13191</v>
      </c>
      <c r="AJ19" s="31">
        <v>24804.82</v>
      </c>
      <c r="AK19" s="31">
        <v>0</v>
      </c>
      <c r="AL19" s="31">
        <v>0</v>
      </c>
      <c r="AM19" s="31">
        <v>79882.92</v>
      </c>
      <c r="AN19" s="31">
        <v>99165.65</v>
      </c>
      <c r="AO19" s="31">
        <v>877434.74</v>
      </c>
      <c r="AP19" s="31">
        <v>0</v>
      </c>
      <c r="AQ19" s="31">
        <v>0</v>
      </c>
      <c r="AR19" s="31">
        <v>1038328.84</v>
      </c>
      <c r="AS19" s="31">
        <v>0</v>
      </c>
      <c r="AT19" s="31">
        <v>-125.9</v>
      </c>
      <c r="AU19" s="31">
        <v>0</v>
      </c>
      <c r="AV19" s="31">
        <v>0</v>
      </c>
      <c r="AW19" s="31">
        <v>0</v>
      </c>
      <c r="AX19" s="31">
        <v>0</v>
      </c>
      <c r="AY19" s="31">
        <v>0</v>
      </c>
      <c r="AZ19" s="31">
        <v>8839.94</v>
      </c>
      <c r="BA19" s="31">
        <v>0</v>
      </c>
      <c r="BB19" s="31">
        <v>372894.11</v>
      </c>
      <c r="BC19" s="31">
        <v>0</v>
      </c>
      <c r="BD19" s="31">
        <v>0</v>
      </c>
      <c r="BE19" s="31">
        <v>0</v>
      </c>
      <c r="BF19" s="31">
        <v>0</v>
      </c>
      <c r="BG19" s="31">
        <v>0</v>
      </c>
      <c r="BH19" s="40">
        <v>3773937</v>
      </c>
      <c r="BI19" s="31">
        <v>0</v>
      </c>
      <c r="BJ19" s="31">
        <v>0</v>
      </c>
      <c r="BK19" s="31">
        <v>0</v>
      </c>
      <c r="BL19" s="31">
        <v>0</v>
      </c>
      <c r="BM19" s="31">
        <v>3679035.81</v>
      </c>
      <c r="BN19" s="31">
        <v>0</v>
      </c>
      <c r="BO19" s="31">
        <v>94900.7</v>
      </c>
      <c r="BP19" s="31">
        <v>0</v>
      </c>
      <c r="BQ19" s="31">
        <v>0</v>
      </c>
      <c r="BR19" s="31">
        <v>0</v>
      </c>
      <c r="BS19" s="31">
        <v>0</v>
      </c>
      <c r="BT19" s="31">
        <v>0</v>
      </c>
      <c r="BU19" s="31">
        <v>0</v>
      </c>
      <c r="BV19" s="31">
        <v>0</v>
      </c>
      <c r="BW19" s="31">
        <v>0</v>
      </c>
      <c r="BX19" s="31">
        <v>0</v>
      </c>
      <c r="BY19" s="31">
        <v>0</v>
      </c>
      <c r="BZ19" s="31">
        <v>0</v>
      </c>
      <c r="CA19" s="31">
        <v>0</v>
      </c>
      <c r="CB19" s="31">
        <v>0</v>
      </c>
      <c r="CC19" s="31">
        <v>11760983</v>
      </c>
      <c r="CD19" s="31">
        <v>854106.3</v>
      </c>
      <c r="CE19" s="31">
        <v>309096</v>
      </c>
      <c r="CF19" s="31">
        <v>0</v>
      </c>
      <c r="CG19" s="31">
        <v>0</v>
      </c>
      <c r="CH19" s="31">
        <v>398465.22</v>
      </c>
      <c r="CI19" s="31">
        <v>0</v>
      </c>
      <c r="CJ19" s="31">
        <v>0</v>
      </c>
      <c r="CK19" s="31">
        <v>0</v>
      </c>
      <c r="CL19" s="31">
        <v>53014</v>
      </c>
      <c r="CM19" s="31">
        <v>24749.1</v>
      </c>
      <c r="CN19" s="31">
        <v>490734.73</v>
      </c>
      <c r="CO19" s="31">
        <v>960392</v>
      </c>
      <c r="CP19" s="31">
        <v>-1882403</v>
      </c>
      <c r="CQ19" s="31">
        <v>-907289</v>
      </c>
      <c r="CR19" s="31">
        <v>40300.480000000003</v>
      </c>
      <c r="CS19" s="31">
        <v>10995217</v>
      </c>
      <c r="CT19" s="31">
        <v>424600</v>
      </c>
    </row>
    <row r="20" spans="1:98" s="33" customFormat="1">
      <c r="A20" s="38" t="s">
        <v>193</v>
      </c>
      <c r="B20" s="31">
        <v>5429790</v>
      </c>
      <c r="C20" s="31">
        <v>0</v>
      </c>
      <c r="D20" s="31">
        <v>0</v>
      </c>
      <c r="E20" s="31">
        <v>123495.84</v>
      </c>
      <c r="F20" s="31">
        <v>0</v>
      </c>
      <c r="G20" s="31">
        <v>314401.25</v>
      </c>
      <c r="H20" s="31">
        <v>1618978.72</v>
      </c>
      <c r="I20" s="31">
        <v>0</v>
      </c>
      <c r="J20" s="31">
        <v>0</v>
      </c>
      <c r="K20" s="31">
        <v>901128.93</v>
      </c>
      <c r="L20" s="31">
        <v>0</v>
      </c>
      <c r="M20" s="31">
        <v>2210992.2599999998</v>
      </c>
      <c r="N20" s="31">
        <v>0</v>
      </c>
      <c r="O20" s="31">
        <v>0</v>
      </c>
      <c r="P20" s="31">
        <v>0</v>
      </c>
      <c r="Q20" s="31">
        <v>260793.23</v>
      </c>
      <c r="R20" s="31">
        <v>29579003</v>
      </c>
      <c r="S20" s="31">
        <v>18481829.559999999</v>
      </c>
      <c r="T20" s="31">
        <v>0</v>
      </c>
      <c r="U20" s="31">
        <v>95815.26</v>
      </c>
      <c r="V20" s="31">
        <v>0</v>
      </c>
      <c r="W20" s="31">
        <v>0</v>
      </c>
      <c r="X20" s="31">
        <v>162603.96</v>
      </c>
      <c r="Y20" s="31">
        <v>784955.2</v>
      </c>
      <c r="Z20" s="31">
        <v>28894.880000000001</v>
      </c>
      <c r="AA20" s="31">
        <v>0</v>
      </c>
      <c r="AB20" s="31">
        <v>0</v>
      </c>
      <c r="AC20" s="31">
        <v>0</v>
      </c>
      <c r="AD20" s="31">
        <v>115091.65</v>
      </c>
      <c r="AE20" s="31">
        <v>21432.02</v>
      </c>
      <c r="AF20" s="31">
        <v>0</v>
      </c>
      <c r="AG20" s="31">
        <v>578437.42000000004</v>
      </c>
      <c r="AH20" s="31">
        <v>0</v>
      </c>
      <c r="AI20" s="31">
        <v>159514.47</v>
      </c>
      <c r="AJ20" s="31">
        <v>102271.08</v>
      </c>
      <c r="AK20" s="31">
        <v>0</v>
      </c>
      <c r="AL20" s="31">
        <v>0</v>
      </c>
      <c r="AM20" s="31">
        <v>437403.82</v>
      </c>
      <c r="AN20" s="31">
        <v>140489.04999999999</v>
      </c>
      <c r="AO20" s="31">
        <v>29049.79</v>
      </c>
      <c r="AP20" s="31">
        <v>0</v>
      </c>
      <c r="AQ20" s="31">
        <v>0</v>
      </c>
      <c r="AR20" s="31">
        <v>5608955.1900000004</v>
      </c>
      <c r="AS20" s="31">
        <v>0</v>
      </c>
      <c r="AT20" s="31">
        <v>1192204.46</v>
      </c>
      <c r="AU20" s="31">
        <v>0</v>
      </c>
      <c r="AV20" s="31">
        <v>0</v>
      </c>
      <c r="AW20" s="31">
        <v>0</v>
      </c>
      <c r="AX20" s="31">
        <v>0</v>
      </c>
      <c r="AY20" s="31">
        <v>0</v>
      </c>
      <c r="AZ20" s="31">
        <v>309965.5</v>
      </c>
      <c r="BA20" s="31">
        <v>0</v>
      </c>
      <c r="BB20" s="31">
        <v>1330089.8799999999</v>
      </c>
      <c r="BC20" s="31">
        <v>0</v>
      </c>
      <c r="BD20" s="31">
        <v>0</v>
      </c>
      <c r="BE20" s="31">
        <v>0</v>
      </c>
      <c r="BF20" s="31">
        <v>0</v>
      </c>
      <c r="BG20" s="31">
        <v>0</v>
      </c>
      <c r="BH20" s="40">
        <v>21652744</v>
      </c>
      <c r="BI20" s="31">
        <v>0</v>
      </c>
      <c r="BJ20" s="31">
        <v>0</v>
      </c>
      <c r="BK20" s="31">
        <v>0</v>
      </c>
      <c r="BL20" s="31">
        <v>0</v>
      </c>
      <c r="BM20" s="31">
        <v>21455641.879999999</v>
      </c>
      <c r="BN20" s="31">
        <v>0</v>
      </c>
      <c r="BO20" s="31">
        <v>0</v>
      </c>
      <c r="BP20" s="31">
        <v>0</v>
      </c>
      <c r="BQ20" s="31">
        <v>197101.64</v>
      </c>
      <c r="BR20" s="31">
        <v>0</v>
      </c>
      <c r="BS20" s="31">
        <v>0</v>
      </c>
      <c r="BT20" s="31">
        <v>0</v>
      </c>
      <c r="BU20" s="31">
        <v>0</v>
      </c>
      <c r="BV20" s="31">
        <v>0</v>
      </c>
      <c r="BW20" s="31">
        <v>0</v>
      </c>
      <c r="BX20" s="31">
        <v>0</v>
      </c>
      <c r="BY20" s="31">
        <v>0</v>
      </c>
      <c r="BZ20" s="31">
        <v>0</v>
      </c>
      <c r="CA20" s="31">
        <v>0</v>
      </c>
      <c r="CB20" s="31">
        <v>0</v>
      </c>
      <c r="CC20" s="31">
        <v>44637883</v>
      </c>
      <c r="CD20" s="31">
        <v>7956786.5999999996</v>
      </c>
      <c r="CE20" s="31">
        <v>1601879</v>
      </c>
      <c r="CF20" s="31">
        <v>0</v>
      </c>
      <c r="CG20" s="31">
        <v>0</v>
      </c>
      <c r="CH20" s="31">
        <v>854678.06</v>
      </c>
      <c r="CI20" s="31">
        <v>0</v>
      </c>
      <c r="CJ20" s="31">
        <v>0</v>
      </c>
      <c r="CK20" s="31">
        <v>0</v>
      </c>
      <c r="CL20" s="31">
        <v>117808</v>
      </c>
      <c r="CM20" s="31">
        <v>0</v>
      </c>
      <c r="CN20" s="31">
        <v>222103.71</v>
      </c>
      <c r="CO20" s="31">
        <v>3622290</v>
      </c>
      <c r="CP20" s="31">
        <v>-6406019</v>
      </c>
      <c r="CQ20" s="31">
        <v>-3149500</v>
      </c>
      <c r="CR20" s="31">
        <v>101173</v>
      </c>
      <c r="CS20" s="31">
        <v>39109741</v>
      </c>
      <c r="CT20" s="31">
        <v>606943</v>
      </c>
    </row>
    <row r="21" spans="1:98" s="33" customFormat="1">
      <c r="A21" s="38" t="s">
        <v>340</v>
      </c>
      <c r="B21" s="31">
        <v>2732902</v>
      </c>
      <c r="C21" s="31">
        <v>0</v>
      </c>
      <c r="D21" s="31">
        <v>0</v>
      </c>
      <c r="E21" s="31">
        <v>0</v>
      </c>
      <c r="F21" s="31">
        <v>0</v>
      </c>
      <c r="G21" s="31">
        <v>0</v>
      </c>
      <c r="H21" s="31">
        <v>1110424.8799999999</v>
      </c>
      <c r="I21" s="31">
        <v>0</v>
      </c>
      <c r="J21" s="31">
        <v>0</v>
      </c>
      <c r="K21" s="31">
        <v>0</v>
      </c>
      <c r="L21" s="31">
        <v>0</v>
      </c>
      <c r="M21" s="31">
        <v>1594777.97</v>
      </c>
      <c r="N21" s="31">
        <v>0</v>
      </c>
      <c r="O21" s="31">
        <v>0</v>
      </c>
      <c r="P21" s="31">
        <v>0</v>
      </c>
      <c r="Q21" s="31">
        <v>27699.39</v>
      </c>
      <c r="R21" s="31">
        <v>28837787</v>
      </c>
      <c r="S21" s="31">
        <v>0</v>
      </c>
      <c r="T21" s="31">
        <v>0</v>
      </c>
      <c r="U21" s="31">
        <v>0</v>
      </c>
      <c r="V21" s="31">
        <v>18419882.609999999</v>
      </c>
      <c r="W21" s="31">
        <v>0</v>
      </c>
      <c r="X21" s="31">
        <v>247278.63</v>
      </c>
      <c r="Y21" s="31">
        <v>225676</v>
      </c>
      <c r="Z21" s="31">
        <v>60523.16</v>
      </c>
      <c r="AA21" s="31">
        <v>0</v>
      </c>
      <c r="AB21" s="31">
        <v>486434.56</v>
      </c>
      <c r="AC21" s="31">
        <v>0</v>
      </c>
      <c r="AD21" s="31">
        <v>160459.25</v>
      </c>
      <c r="AE21" s="31">
        <v>0</v>
      </c>
      <c r="AF21" s="31">
        <v>0</v>
      </c>
      <c r="AG21" s="31">
        <v>691312.42</v>
      </c>
      <c r="AH21" s="31">
        <v>0</v>
      </c>
      <c r="AI21" s="31">
        <v>367207.14</v>
      </c>
      <c r="AJ21" s="31">
        <v>910.83</v>
      </c>
      <c r="AK21" s="31">
        <v>0</v>
      </c>
      <c r="AL21" s="31">
        <v>0</v>
      </c>
      <c r="AM21" s="31">
        <v>1483273.4</v>
      </c>
      <c r="AN21" s="31">
        <v>0</v>
      </c>
      <c r="AO21" s="31">
        <v>0</v>
      </c>
      <c r="AP21" s="31">
        <v>0</v>
      </c>
      <c r="AQ21" s="31">
        <v>0</v>
      </c>
      <c r="AR21" s="31">
        <v>3788396.78</v>
      </c>
      <c r="AS21" s="31">
        <v>0</v>
      </c>
      <c r="AT21" s="31">
        <v>331251.81</v>
      </c>
      <c r="AU21" s="31">
        <v>0</v>
      </c>
      <c r="AV21" s="31">
        <v>0</v>
      </c>
      <c r="AW21" s="31">
        <v>0</v>
      </c>
      <c r="AX21" s="31">
        <v>385322.59</v>
      </c>
      <c r="AY21" s="31">
        <v>0</v>
      </c>
      <c r="AZ21" s="31">
        <v>200045.85</v>
      </c>
      <c r="BA21" s="31">
        <v>0</v>
      </c>
      <c r="BB21" s="31">
        <v>0</v>
      </c>
      <c r="BC21" s="31">
        <v>0</v>
      </c>
      <c r="BD21" s="31">
        <v>1989812.36</v>
      </c>
      <c r="BE21" s="31">
        <v>0</v>
      </c>
      <c r="BF21" s="31">
        <v>0</v>
      </c>
      <c r="BG21" s="31">
        <v>0</v>
      </c>
      <c r="BH21" s="40">
        <v>575881</v>
      </c>
      <c r="BI21" s="31">
        <v>0</v>
      </c>
      <c r="BJ21" s="31">
        <v>0</v>
      </c>
      <c r="BK21" s="31">
        <v>0</v>
      </c>
      <c r="BL21" s="31">
        <v>0</v>
      </c>
      <c r="BM21" s="31">
        <v>575881.16</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17406345</v>
      </c>
      <c r="CD21" s="31">
        <v>0</v>
      </c>
      <c r="CE21" s="31">
        <v>0</v>
      </c>
      <c r="CF21" s="31">
        <v>0</v>
      </c>
      <c r="CG21" s="31">
        <v>0</v>
      </c>
      <c r="CH21" s="31">
        <v>0</v>
      </c>
      <c r="CI21" s="31">
        <v>0</v>
      </c>
      <c r="CJ21" s="31">
        <v>0</v>
      </c>
      <c r="CK21" s="31">
        <v>0</v>
      </c>
      <c r="CL21" s="31">
        <v>0</v>
      </c>
      <c r="CM21" s="31">
        <v>0</v>
      </c>
      <c r="CN21" s="31">
        <v>147115.68</v>
      </c>
      <c r="CO21" s="31">
        <v>0</v>
      </c>
      <c r="CP21" s="31">
        <v>-4648679</v>
      </c>
      <c r="CQ21" s="31">
        <v>0</v>
      </c>
      <c r="CR21" s="31">
        <v>48958.1</v>
      </c>
      <c r="CS21" s="31">
        <v>23328812</v>
      </c>
      <c r="CT21" s="31">
        <v>-1469862</v>
      </c>
    </row>
    <row r="22" spans="1:98" s="33" customFormat="1">
      <c r="A22" s="38" t="s">
        <v>194</v>
      </c>
      <c r="B22" s="31">
        <v>10061148</v>
      </c>
      <c r="C22" s="31">
        <v>174418.05</v>
      </c>
      <c r="D22" s="31">
        <v>0</v>
      </c>
      <c r="E22" s="31">
        <v>0</v>
      </c>
      <c r="F22" s="31">
        <v>0</v>
      </c>
      <c r="G22" s="31">
        <v>843223.77</v>
      </c>
      <c r="H22" s="31">
        <v>2873880.31</v>
      </c>
      <c r="I22" s="31">
        <v>0</v>
      </c>
      <c r="J22" s="31">
        <v>55157.61</v>
      </c>
      <c r="K22" s="31">
        <v>0</v>
      </c>
      <c r="L22" s="31">
        <v>0</v>
      </c>
      <c r="M22" s="31">
        <v>5877167.5899999999</v>
      </c>
      <c r="N22" s="31">
        <v>0</v>
      </c>
      <c r="O22" s="31">
        <v>0</v>
      </c>
      <c r="P22" s="31">
        <v>0</v>
      </c>
      <c r="Q22" s="31">
        <v>237300.45</v>
      </c>
      <c r="R22" s="31">
        <v>46238006</v>
      </c>
      <c r="S22" s="31">
        <v>18648448</v>
      </c>
      <c r="T22" s="31">
        <v>0</v>
      </c>
      <c r="U22" s="31">
        <v>102694.38</v>
      </c>
      <c r="V22" s="31">
        <v>0</v>
      </c>
      <c r="W22" s="31">
        <v>0</v>
      </c>
      <c r="X22" s="31">
        <v>0</v>
      </c>
      <c r="Y22" s="31">
        <v>0</v>
      </c>
      <c r="Z22" s="31">
        <v>0</v>
      </c>
      <c r="AA22" s="31">
        <v>0</v>
      </c>
      <c r="AB22" s="31">
        <v>121656.71</v>
      </c>
      <c r="AC22" s="31">
        <v>0</v>
      </c>
      <c r="AD22" s="31">
        <v>0</v>
      </c>
      <c r="AE22" s="31">
        <v>366621.71</v>
      </c>
      <c r="AF22" s="31">
        <v>0</v>
      </c>
      <c r="AG22" s="31">
        <v>3214.25</v>
      </c>
      <c r="AH22" s="31">
        <v>0</v>
      </c>
      <c r="AI22" s="31">
        <v>337381.36</v>
      </c>
      <c r="AJ22" s="31">
        <v>24204.79</v>
      </c>
      <c r="AK22" s="31">
        <v>10442935</v>
      </c>
      <c r="AL22" s="31">
        <v>0</v>
      </c>
      <c r="AM22" s="31">
        <v>1372112.05</v>
      </c>
      <c r="AN22" s="31">
        <v>447265.67</v>
      </c>
      <c r="AO22" s="31">
        <v>0</v>
      </c>
      <c r="AP22" s="31">
        <v>0</v>
      </c>
      <c r="AQ22" s="31">
        <v>74475</v>
      </c>
      <c r="AR22" s="31">
        <v>10437756.109999999</v>
      </c>
      <c r="AS22" s="31">
        <v>1705892.67</v>
      </c>
      <c r="AT22" s="31">
        <v>585481.77</v>
      </c>
      <c r="AU22" s="31">
        <v>0</v>
      </c>
      <c r="AV22" s="31">
        <v>0</v>
      </c>
      <c r="AW22" s="31">
        <v>0</v>
      </c>
      <c r="AX22" s="31">
        <v>0</v>
      </c>
      <c r="AY22" s="31">
        <v>0</v>
      </c>
      <c r="AZ22" s="31">
        <v>117495.5</v>
      </c>
      <c r="BA22" s="31">
        <v>0</v>
      </c>
      <c r="BB22" s="31">
        <v>1450371.26</v>
      </c>
      <c r="BC22" s="31">
        <v>0</v>
      </c>
      <c r="BD22" s="31">
        <v>0</v>
      </c>
      <c r="BE22" s="31">
        <v>0</v>
      </c>
      <c r="BF22" s="31">
        <v>0</v>
      </c>
      <c r="BG22" s="31">
        <v>0</v>
      </c>
      <c r="BH22" s="40">
        <v>8636514</v>
      </c>
      <c r="BI22" s="31">
        <v>0</v>
      </c>
      <c r="BJ22" s="31">
        <v>0</v>
      </c>
      <c r="BK22" s="31">
        <v>1725000</v>
      </c>
      <c r="BL22" s="31">
        <v>0</v>
      </c>
      <c r="BM22" s="31">
        <v>6911513.9000000004</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47406101</v>
      </c>
      <c r="CD22" s="31">
        <v>0</v>
      </c>
      <c r="CE22" s="31">
        <v>742915</v>
      </c>
      <c r="CF22" s="31">
        <v>44986.33</v>
      </c>
      <c r="CG22" s="31">
        <v>0</v>
      </c>
      <c r="CH22" s="31">
        <v>1390598.35</v>
      </c>
      <c r="CI22" s="31">
        <v>0</v>
      </c>
      <c r="CJ22" s="31">
        <v>0</v>
      </c>
      <c r="CK22" s="31">
        <v>0</v>
      </c>
      <c r="CL22" s="31">
        <v>228990</v>
      </c>
      <c r="CM22" s="31">
        <v>75815.44</v>
      </c>
      <c r="CN22" s="31">
        <v>703203.48</v>
      </c>
      <c r="CO22" s="31">
        <v>4238917</v>
      </c>
      <c r="CP22" s="31">
        <v>-7572765</v>
      </c>
      <c r="CQ22" s="31">
        <v>-4360138</v>
      </c>
      <c r="CR22" s="31">
        <v>131103</v>
      </c>
      <c r="CS22" s="31">
        <v>50393524</v>
      </c>
      <c r="CT22" s="31">
        <v>1388951</v>
      </c>
    </row>
    <row r="23" spans="1:98" s="33" customFormat="1">
      <c r="A23" s="38" t="s">
        <v>195</v>
      </c>
      <c r="B23" s="31">
        <v>10716445</v>
      </c>
      <c r="C23" s="31">
        <v>134937.37</v>
      </c>
      <c r="D23" s="31">
        <v>0</v>
      </c>
      <c r="E23" s="31">
        <v>0</v>
      </c>
      <c r="F23" s="31">
        <v>130384.51</v>
      </c>
      <c r="G23" s="31">
        <v>1143766.25</v>
      </c>
      <c r="H23" s="31">
        <v>2398118.3199999998</v>
      </c>
      <c r="I23" s="31">
        <v>0</v>
      </c>
      <c r="J23" s="31">
        <v>48611.839999999997</v>
      </c>
      <c r="K23" s="31">
        <v>0</v>
      </c>
      <c r="L23" s="31">
        <v>1411313.17</v>
      </c>
      <c r="M23" s="31">
        <v>4720685.42</v>
      </c>
      <c r="N23" s="31">
        <v>549896.61</v>
      </c>
      <c r="O23" s="31">
        <v>5000</v>
      </c>
      <c r="P23" s="31">
        <v>0</v>
      </c>
      <c r="Q23" s="31">
        <v>173731.62</v>
      </c>
      <c r="R23" s="31">
        <v>36456133</v>
      </c>
      <c r="S23" s="31">
        <v>33617757.630000003</v>
      </c>
      <c r="T23" s="31">
        <v>0</v>
      </c>
      <c r="U23" s="31">
        <v>87893.48</v>
      </c>
      <c r="V23" s="31">
        <v>0</v>
      </c>
      <c r="W23" s="31">
        <v>0</v>
      </c>
      <c r="X23" s="31">
        <v>37931.26</v>
      </c>
      <c r="Y23" s="31">
        <v>0</v>
      </c>
      <c r="Z23" s="31">
        <v>62974.66</v>
      </c>
      <c r="AA23" s="31">
        <v>0</v>
      </c>
      <c r="AB23" s="31">
        <v>0</v>
      </c>
      <c r="AC23" s="31">
        <v>0</v>
      </c>
      <c r="AD23" s="31">
        <v>499200.36</v>
      </c>
      <c r="AE23" s="31">
        <v>100687.46</v>
      </c>
      <c r="AF23" s="31">
        <v>0</v>
      </c>
      <c r="AG23" s="31">
        <v>525477.56999999995</v>
      </c>
      <c r="AH23" s="31">
        <v>0</v>
      </c>
      <c r="AI23" s="31">
        <v>135029.75</v>
      </c>
      <c r="AJ23" s="31">
        <v>25494.32</v>
      </c>
      <c r="AK23" s="31">
        <v>0</v>
      </c>
      <c r="AL23" s="31">
        <v>0</v>
      </c>
      <c r="AM23" s="31">
        <v>260008.62</v>
      </c>
      <c r="AN23" s="31">
        <v>82196.17</v>
      </c>
      <c r="AO23" s="31">
        <v>32685.19</v>
      </c>
      <c r="AP23" s="31">
        <v>4389.07</v>
      </c>
      <c r="AQ23" s="31">
        <v>0</v>
      </c>
      <c r="AR23" s="31">
        <v>0</v>
      </c>
      <c r="AS23" s="31">
        <v>0</v>
      </c>
      <c r="AT23" s="31">
        <v>0</v>
      </c>
      <c r="AU23" s="31">
        <v>0</v>
      </c>
      <c r="AV23" s="31">
        <v>0</v>
      </c>
      <c r="AW23" s="31">
        <v>0</v>
      </c>
      <c r="AX23" s="31">
        <v>0</v>
      </c>
      <c r="AY23" s="31">
        <v>0</v>
      </c>
      <c r="AZ23" s="31">
        <v>73379.31</v>
      </c>
      <c r="BA23" s="31">
        <v>0</v>
      </c>
      <c r="BB23" s="31">
        <v>909348.29</v>
      </c>
      <c r="BC23" s="31">
        <v>479.36</v>
      </c>
      <c r="BD23" s="31">
        <v>1200</v>
      </c>
      <c r="BE23" s="31">
        <v>0</v>
      </c>
      <c r="BF23" s="31">
        <v>0</v>
      </c>
      <c r="BG23" s="31">
        <v>0</v>
      </c>
      <c r="BH23" s="40">
        <v>175320</v>
      </c>
      <c r="BI23" s="31">
        <v>0</v>
      </c>
      <c r="BJ23" s="31">
        <v>0</v>
      </c>
      <c r="BK23" s="31">
        <v>0</v>
      </c>
      <c r="BL23" s="31">
        <v>0</v>
      </c>
      <c r="BM23" s="31">
        <v>175319.98</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16244396</v>
      </c>
      <c r="CD23" s="31">
        <v>490566.6</v>
      </c>
      <c r="CE23" s="31">
        <v>0</v>
      </c>
      <c r="CF23" s="31">
        <v>0</v>
      </c>
      <c r="CG23" s="31">
        <v>0</v>
      </c>
      <c r="CH23" s="31">
        <v>1037851.64</v>
      </c>
      <c r="CI23" s="31">
        <v>0</v>
      </c>
      <c r="CJ23" s="31">
        <v>0</v>
      </c>
      <c r="CK23" s="31">
        <v>0</v>
      </c>
      <c r="CL23" s="31">
        <v>120017</v>
      </c>
      <c r="CM23" s="31">
        <v>0</v>
      </c>
      <c r="CN23" s="31">
        <v>241261.82</v>
      </c>
      <c r="CO23" s="31">
        <v>1782851</v>
      </c>
      <c r="CP23" s="31">
        <v>-10328458</v>
      </c>
      <c r="CQ23" s="31">
        <v>-1276159</v>
      </c>
      <c r="CR23" s="31">
        <v>77479</v>
      </c>
      <c r="CS23" s="31">
        <v>23154877</v>
      </c>
      <c r="CT23" s="31">
        <v>944109</v>
      </c>
    </row>
    <row r="24" spans="1:98" s="33" customFormat="1">
      <c r="A24" s="38" t="s">
        <v>196</v>
      </c>
      <c r="B24" s="31">
        <v>3940656</v>
      </c>
      <c r="C24" s="31">
        <v>1668.98</v>
      </c>
      <c r="D24" s="31">
        <v>0</v>
      </c>
      <c r="E24" s="31">
        <v>0</v>
      </c>
      <c r="F24" s="31">
        <v>0</v>
      </c>
      <c r="G24" s="31">
        <v>467946.3</v>
      </c>
      <c r="H24" s="31">
        <v>1238639.48</v>
      </c>
      <c r="I24" s="31">
        <v>0</v>
      </c>
      <c r="J24" s="31">
        <v>17695.599999999999</v>
      </c>
      <c r="K24" s="31">
        <v>0</v>
      </c>
      <c r="L24" s="31">
        <v>0</v>
      </c>
      <c r="M24" s="31">
        <v>2044594.38</v>
      </c>
      <c r="N24" s="31">
        <v>21153</v>
      </c>
      <c r="O24" s="31">
        <v>68409.539999999994</v>
      </c>
      <c r="P24" s="31">
        <v>0</v>
      </c>
      <c r="Q24" s="31">
        <v>80548.740000000005</v>
      </c>
      <c r="R24" s="31">
        <v>16411708</v>
      </c>
      <c r="S24" s="31">
        <v>10251705.970000001</v>
      </c>
      <c r="T24" s="31">
        <v>0</v>
      </c>
      <c r="U24" s="31">
        <v>38714.839999999997</v>
      </c>
      <c r="V24" s="31">
        <v>0</v>
      </c>
      <c r="W24" s="31">
        <v>0</v>
      </c>
      <c r="X24" s="31">
        <v>81965.820000000007</v>
      </c>
      <c r="Y24" s="31">
        <v>0</v>
      </c>
      <c r="Z24" s="31">
        <v>454699.35</v>
      </c>
      <c r="AA24" s="31">
        <v>0</v>
      </c>
      <c r="AB24" s="31">
        <v>0</v>
      </c>
      <c r="AC24" s="31">
        <v>0</v>
      </c>
      <c r="AD24" s="31">
        <v>7655.73</v>
      </c>
      <c r="AE24" s="31">
        <v>0</v>
      </c>
      <c r="AF24" s="31">
        <v>0</v>
      </c>
      <c r="AG24" s="31">
        <v>223963.89</v>
      </c>
      <c r="AH24" s="31">
        <v>0</v>
      </c>
      <c r="AI24" s="31">
        <v>11187.57</v>
      </c>
      <c r="AJ24" s="31">
        <v>12916.88</v>
      </c>
      <c r="AK24" s="31">
        <v>0</v>
      </c>
      <c r="AL24" s="31">
        <v>0</v>
      </c>
      <c r="AM24" s="31">
        <v>435703.34</v>
      </c>
      <c r="AN24" s="31">
        <v>129828.08</v>
      </c>
      <c r="AO24" s="31">
        <v>19429.98</v>
      </c>
      <c r="AP24" s="31">
        <v>0</v>
      </c>
      <c r="AQ24" s="31">
        <v>0</v>
      </c>
      <c r="AR24" s="31">
        <v>4002741.36</v>
      </c>
      <c r="AS24" s="31">
        <v>0</v>
      </c>
      <c r="AT24" s="31">
        <v>90.95</v>
      </c>
      <c r="AU24" s="31">
        <v>0</v>
      </c>
      <c r="AV24" s="31">
        <v>0</v>
      </c>
      <c r="AW24" s="31">
        <v>0</v>
      </c>
      <c r="AX24" s="31">
        <v>0</v>
      </c>
      <c r="AY24" s="31">
        <v>4250</v>
      </c>
      <c r="AZ24" s="31">
        <v>8893.3700000000008</v>
      </c>
      <c r="BA24" s="31">
        <v>0</v>
      </c>
      <c r="BB24" s="31">
        <v>724514.56</v>
      </c>
      <c r="BC24" s="31">
        <v>0</v>
      </c>
      <c r="BD24" s="31">
        <v>3446.5</v>
      </c>
      <c r="BE24" s="31">
        <v>0</v>
      </c>
      <c r="BF24" s="31">
        <v>0</v>
      </c>
      <c r="BG24" s="31">
        <v>0</v>
      </c>
      <c r="BH24" s="40">
        <v>5916981</v>
      </c>
      <c r="BI24" s="31">
        <v>0</v>
      </c>
      <c r="BJ24" s="31">
        <v>0</v>
      </c>
      <c r="BK24" s="31">
        <v>0</v>
      </c>
      <c r="BL24" s="31">
        <v>0</v>
      </c>
      <c r="BM24" s="31">
        <v>5883622.8899999997</v>
      </c>
      <c r="BN24" s="31">
        <v>0</v>
      </c>
      <c r="BO24" s="31">
        <v>33358.550000000003</v>
      </c>
      <c r="BP24" s="31">
        <v>0</v>
      </c>
      <c r="BQ24" s="31">
        <v>0</v>
      </c>
      <c r="BR24" s="31">
        <v>0</v>
      </c>
      <c r="BS24" s="31">
        <v>0</v>
      </c>
      <c r="BT24" s="31">
        <v>0</v>
      </c>
      <c r="BU24" s="31">
        <v>0</v>
      </c>
      <c r="BV24" s="31">
        <v>0</v>
      </c>
      <c r="BW24" s="31">
        <v>0</v>
      </c>
      <c r="BX24" s="31">
        <v>0</v>
      </c>
      <c r="BY24" s="31">
        <v>0</v>
      </c>
      <c r="BZ24" s="31">
        <v>0</v>
      </c>
      <c r="CA24" s="31">
        <v>0</v>
      </c>
      <c r="CB24" s="31">
        <v>0</v>
      </c>
      <c r="CC24" s="31">
        <v>17412853</v>
      </c>
      <c r="CD24" s="31">
        <v>1468403.33</v>
      </c>
      <c r="CE24" s="31">
        <v>477840</v>
      </c>
      <c r="CF24" s="31">
        <v>0</v>
      </c>
      <c r="CG24" s="31">
        <v>0</v>
      </c>
      <c r="CH24" s="31">
        <v>388025.3</v>
      </c>
      <c r="CI24" s="31">
        <v>0</v>
      </c>
      <c r="CJ24" s="31">
        <v>0</v>
      </c>
      <c r="CK24" s="31">
        <v>0</v>
      </c>
      <c r="CL24" s="31">
        <v>93510</v>
      </c>
      <c r="CM24" s="31">
        <v>32587.07</v>
      </c>
      <c r="CN24" s="31">
        <v>395512.17</v>
      </c>
      <c r="CO24" s="31">
        <v>0</v>
      </c>
      <c r="CP24" s="31">
        <v>-2947916</v>
      </c>
      <c r="CQ24" s="31">
        <v>-1382938</v>
      </c>
      <c r="CR24" s="31">
        <v>50171</v>
      </c>
      <c r="CS24" s="31">
        <v>18384019</v>
      </c>
      <c r="CT24" s="31">
        <v>453639</v>
      </c>
    </row>
    <row r="25" spans="1:98" s="33" customFormat="1">
      <c r="A25" s="38" t="s">
        <v>341</v>
      </c>
      <c r="B25" s="31">
        <v>4025326</v>
      </c>
      <c r="C25" s="31">
        <v>0</v>
      </c>
      <c r="D25" s="31">
        <v>0</v>
      </c>
      <c r="E25" s="31">
        <v>0</v>
      </c>
      <c r="F25" s="31">
        <v>0</v>
      </c>
      <c r="G25" s="31">
        <v>479523.7</v>
      </c>
      <c r="H25" s="31">
        <v>1284693.47</v>
      </c>
      <c r="I25" s="31">
        <v>0</v>
      </c>
      <c r="J25" s="31">
        <v>37113.199999999997</v>
      </c>
      <c r="K25" s="31">
        <v>0</v>
      </c>
      <c r="L25" s="31">
        <v>0</v>
      </c>
      <c r="M25" s="31">
        <v>1587167.76</v>
      </c>
      <c r="N25" s="31">
        <v>0</v>
      </c>
      <c r="O25" s="31">
        <v>535390.14</v>
      </c>
      <c r="P25" s="31">
        <v>0</v>
      </c>
      <c r="Q25" s="31">
        <v>101438.11</v>
      </c>
      <c r="R25" s="31">
        <v>18903491</v>
      </c>
      <c r="S25" s="31">
        <v>0</v>
      </c>
      <c r="T25" s="31">
        <v>0</v>
      </c>
      <c r="U25" s="31">
        <v>45004.03</v>
      </c>
      <c r="V25" s="31">
        <v>12179365.1</v>
      </c>
      <c r="W25" s="31">
        <v>0</v>
      </c>
      <c r="X25" s="31">
        <v>34625.85</v>
      </c>
      <c r="Y25" s="31">
        <v>532559.16</v>
      </c>
      <c r="Z25" s="31">
        <v>79542.59</v>
      </c>
      <c r="AA25" s="31">
        <v>0</v>
      </c>
      <c r="AB25" s="31">
        <v>88895</v>
      </c>
      <c r="AC25" s="31">
        <v>0</v>
      </c>
      <c r="AD25" s="31">
        <v>89595.57</v>
      </c>
      <c r="AE25" s="31">
        <v>5740</v>
      </c>
      <c r="AF25" s="31">
        <v>0</v>
      </c>
      <c r="AG25" s="31">
        <v>322652.59999999998</v>
      </c>
      <c r="AH25" s="31">
        <v>0</v>
      </c>
      <c r="AI25" s="31">
        <v>415331.73</v>
      </c>
      <c r="AJ25" s="31">
        <v>4631.1400000000003</v>
      </c>
      <c r="AK25" s="31">
        <v>0</v>
      </c>
      <c r="AL25" s="31">
        <v>0</v>
      </c>
      <c r="AM25" s="31">
        <v>877033.2</v>
      </c>
      <c r="AN25" s="31">
        <v>0</v>
      </c>
      <c r="AO25" s="31">
        <v>0</v>
      </c>
      <c r="AP25" s="31">
        <v>0</v>
      </c>
      <c r="AQ25" s="31">
        <v>0</v>
      </c>
      <c r="AR25" s="31">
        <v>2878697.24</v>
      </c>
      <c r="AS25" s="31">
        <v>247070.73</v>
      </c>
      <c r="AT25" s="31">
        <v>429671.1</v>
      </c>
      <c r="AU25" s="31">
        <v>0</v>
      </c>
      <c r="AV25" s="31">
        <v>0</v>
      </c>
      <c r="AW25" s="31">
        <v>0</v>
      </c>
      <c r="AX25" s="31">
        <v>50950.5</v>
      </c>
      <c r="AY25" s="31">
        <v>0</v>
      </c>
      <c r="AZ25" s="31">
        <v>134983.49</v>
      </c>
      <c r="BA25" s="31">
        <v>0</v>
      </c>
      <c r="BB25" s="31">
        <v>320847.08</v>
      </c>
      <c r="BC25" s="31">
        <v>0</v>
      </c>
      <c r="BD25" s="31">
        <v>166294.96</v>
      </c>
      <c r="BE25" s="31">
        <v>0</v>
      </c>
      <c r="BF25" s="31">
        <v>0</v>
      </c>
      <c r="BG25" s="31">
        <v>0</v>
      </c>
      <c r="BH25" s="40">
        <v>12901907</v>
      </c>
      <c r="BI25" s="31">
        <v>0</v>
      </c>
      <c r="BJ25" s="31">
        <v>0</v>
      </c>
      <c r="BK25" s="31">
        <v>0</v>
      </c>
      <c r="BL25" s="31">
        <v>0</v>
      </c>
      <c r="BM25" s="31">
        <v>12891995.77</v>
      </c>
      <c r="BN25" s="31">
        <v>0</v>
      </c>
      <c r="BO25" s="31">
        <v>6911.45</v>
      </c>
      <c r="BP25" s="31">
        <v>0</v>
      </c>
      <c r="BQ25" s="31">
        <v>3000</v>
      </c>
      <c r="BR25" s="31">
        <v>0</v>
      </c>
      <c r="BS25" s="31">
        <v>0</v>
      </c>
      <c r="BT25" s="31">
        <v>0</v>
      </c>
      <c r="BU25" s="31">
        <v>0</v>
      </c>
      <c r="BV25" s="31">
        <v>0</v>
      </c>
      <c r="BW25" s="31">
        <v>0</v>
      </c>
      <c r="BX25" s="31">
        <v>0</v>
      </c>
      <c r="BY25" s="31">
        <v>0</v>
      </c>
      <c r="BZ25" s="31">
        <v>0</v>
      </c>
      <c r="CA25" s="31">
        <v>0</v>
      </c>
      <c r="CB25" s="31">
        <v>0</v>
      </c>
      <c r="CC25" s="31">
        <v>17848817</v>
      </c>
      <c r="CD25" s="31">
        <v>0</v>
      </c>
      <c r="CE25" s="31">
        <v>0</v>
      </c>
      <c r="CF25" s="31">
        <v>113776.35</v>
      </c>
      <c r="CG25" s="31">
        <v>0</v>
      </c>
      <c r="CH25" s="31">
        <v>850986.45</v>
      </c>
      <c r="CI25" s="31">
        <v>0</v>
      </c>
      <c r="CJ25" s="31">
        <v>0</v>
      </c>
      <c r="CK25" s="31">
        <v>0</v>
      </c>
      <c r="CL25" s="31">
        <v>33870</v>
      </c>
      <c r="CM25" s="31">
        <v>35695.919999999998</v>
      </c>
      <c r="CN25" s="31">
        <v>229161.21</v>
      </c>
      <c r="CO25" s="31">
        <v>2065294</v>
      </c>
      <c r="CP25" s="31">
        <v>-3891395</v>
      </c>
      <c r="CQ25" s="31">
        <v>-1553719</v>
      </c>
      <c r="CR25" s="31">
        <v>59150</v>
      </c>
      <c r="CS25" s="31">
        <v>19742534</v>
      </c>
      <c r="CT25" s="31">
        <v>163463</v>
      </c>
    </row>
    <row r="26" spans="1:98" s="33" customFormat="1">
      <c r="A26" s="38" t="s">
        <v>197</v>
      </c>
      <c r="B26" s="31">
        <v>1173148</v>
      </c>
      <c r="C26" s="31">
        <v>24000</v>
      </c>
      <c r="D26" s="31">
        <v>0</v>
      </c>
      <c r="E26" s="31">
        <v>0</v>
      </c>
      <c r="F26" s="31">
        <v>0</v>
      </c>
      <c r="G26" s="31">
        <v>124367.27</v>
      </c>
      <c r="H26" s="31">
        <v>328524</v>
      </c>
      <c r="I26" s="31">
        <v>0</v>
      </c>
      <c r="J26" s="31">
        <v>2273.04</v>
      </c>
      <c r="K26" s="31">
        <v>0</v>
      </c>
      <c r="L26" s="31">
        <v>0</v>
      </c>
      <c r="M26" s="31">
        <v>673940.11</v>
      </c>
      <c r="N26" s="31">
        <v>0</v>
      </c>
      <c r="O26" s="31">
        <v>0</v>
      </c>
      <c r="P26" s="31">
        <v>0</v>
      </c>
      <c r="Q26" s="31">
        <v>20043.96</v>
      </c>
      <c r="R26" s="31">
        <v>3590761</v>
      </c>
      <c r="S26" s="31">
        <v>2370768.62</v>
      </c>
      <c r="T26" s="31">
        <v>0</v>
      </c>
      <c r="U26" s="31">
        <v>4773.1499999999996</v>
      </c>
      <c r="V26" s="31">
        <v>0</v>
      </c>
      <c r="W26" s="31">
        <v>0</v>
      </c>
      <c r="X26" s="31">
        <v>1744.69</v>
      </c>
      <c r="Y26" s="31">
        <v>0</v>
      </c>
      <c r="Z26" s="31">
        <v>24935.1</v>
      </c>
      <c r="AA26" s="31">
        <v>0</v>
      </c>
      <c r="AB26" s="31">
        <v>0</v>
      </c>
      <c r="AC26" s="31">
        <v>0</v>
      </c>
      <c r="AD26" s="31">
        <v>12356.14</v>
      </c>
      <c r="AE26" s="31">
        <v>15760</v>
      </c>
      <c r="AF26" s="31">
        <v>0</v>
      </c>
      <c r="AG26" s="31">
        <v>82943.56</v>
      </c>
      <c r="AH26" s="31">
        <v>0</v>
      </c>
      <c r="AI26" s="31">
        <v>67587.789999999994</v>
      </c>
      <c r="AJ26" s="31">
        <v>8129.17</v>
      </c>
      <c r="AK26" s="31">
        <v>0</v>
      </c>
      <c r="AL26" s="31">
        <v>0</v>
      </c>
      <c r="AM26" s="31">
        <v>459790.11</v>
      </c>
      <c r="AN26" s="31">
        <v>13307.83</v>
      </c>
      <c r="AO26" s="31">
        <v>24362.720000000001</v>
      </c>
      <c r="AP26" s="31">
        <v>0</v>
      </c>
      <c r="AQ26" s="31">
        <v>0</v>
      </c>
      <c r="AR26" s="31">
        <v>389393.45</v>
      </c>
      <c r="AS26" s="31">
        <v>0</v>
      </c>
      <c r="AT26" s="31">
        <v>0</v>
      </c>
      <c r="AU26" s="31">
        <v>0</v>
      </c>
      <c r="AV26" s="31">
        <v>0</v>
      </c>
      <c r="AW26" s="31">
        <v>0</v>
      </c>
      <c r="AX26" s="31">
        <v>0</v>
      </c>
      <c r="AY26" s="31">
        <v>0</v>
      </c>
      <c r="AZ26" s="31">
        <v>729.35</v>
      </c>
      <c r="BA26" s="31">
        <v>0</v>
      </c>
      <c r="BB26" s="31">
        <v>114179.81</v>
      </c>
      <c r="BC26" s="31">
        <v>0</v>
      </c>
      <c r="BD26" s="31">
        <v>0</v>
      </c>
      <c r="BE26" s="31">
        <v>0</v>
      </c>
      <c r="BF26" s="31">
        <v>0</v>
      </c>
      <c r="BG26" s="31">
        <v>0</v>
      </c>
      <c r="BH26" s="40">
        <v>29770</v>
      </c>
      <c r="BI26" s="31">
        <v>0</v>
      </c>
      <c r="BJ26" s="31">
        <v>0</v>
      </c>
      <c r="BK26" s="31">
        <v>0</v>
      </c>
      <c r="BL26" s="31">
        <v>0</v>
      </c>
      <c r="BM26" s="31">
        <v>29770.19</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4446577</v>
      </c>
      <c r="CD26" s="31">
        <v>0</v>
      </c>
      <c r="CE26" s="31">
        <v>200522</v>
      </c>
      <c r="CF26" s="31">
        <v>87704.52</v>
      </c>
      <c r="CG26" s="31">
        <v>77188.320000000007</v>
      </c>
      <c r="CH26" s="31">
        <v>0</v>
      </c>
      <c r="CI26" s="31">
        <v>0</v>
      </c>
      <c r="CJ26" s="31">
        <v>0</v>
      </c>
      <c r="CK26" s="31">
        <v>0</v>
      </c>
      <c r="CL26" s="31">
        <v>16199</v>
      </c>
      <c r="CM26" s="31">
        <v>3799.82</v>
      </c>
      <c r="CN26" s="31">
        <v>42828.17</v>
      </c>
      <c r="CO26" s="31">
        <v>0</v>
      </c>
      <c r="CP26" s="31">
        <v>-668443</v>
      </c>
      <c r="CQ26" s="31">
        <v>0</v>
      </c>
      <c r="CR26" s="31">
        <v>10865</v>
      </c>
      <c r="CS26" s="31">
        <v>4131120</v>
      </c>
      <c r="CT26" s="31">
        <v>544793</v>
      </c>
    </row>
    <row r="27" spans="1:98" s="33" customFormat="1">
      <c r="A27" s="38" t="s">
        <v>198</v>
      </c>
      <c r="B27" s="31">
        <v>13927562</v>
      </c>
      <c r="C27" s="31">
        <v>0</v>
      </c>
      <c r="D27" s="31">
        <v>0</v>
      </c>
      <c r="E27" s="31">
        <v>100058.18</v>
      </c>
      <c r="F27" s="31">
        <v>0</v>
      </c>
      <c r="G27" s="31">
        <v>759800.77</v>
      </c>
      <c r="H27" s="31">
        <v>2056784.55</v>
      </c>
      <c r="I27" s="31">
        <v>0</v>
      </c>
      <c r="J27" s="31">
        <v>23624.17</v>
      </c>
      <c r="K27" s="31">
        <v>6469098.7599999998</v>
      </c>
      <c r="L27" s="31">
        <v>0</v>
      </c>
      <c r="M27" s="31">
        <v>4249956.79</v>
      </c>
      <c r="N27" s="31">
        <v>0</v>
      </c>
      <c r="O27" s="31">
        <v>8387.4500000000007</v>
      </c>
      <c r="P27" s="31">
        <v>0</v>
      </c>
      <c r="Q27" s="31">
        <v>259851.65</v>
      </c>
      <c r="R27" s="31">
        <v>32051064</v>
      </c>
      <c r="S27" s="31">
        <v>19391875.989999998</v>
      </c>
      <c r="T27" s="31">
        <v>0</v>
      </c>
      <c r="U27" s="31">
        <v>62958.25</v>
      </c>
      <c r="V27" s="31">
        <v>0</v>
      </c>
      <c r="W27" s="31">
        <v>0</v>
      </c>
      <c r="X27" s="31">
        <v>409484.34</v>
      </c>
      <c r="Y27" s="31">
        <v>485497</v>
      </c>
      <c r="Z27" s="31">
        <v>73137.8</v>
      </c>
      <c r="AA27" s="31">
        <v>0</v>
      </c>
      <c r="AB27" s="31">
        <v>32171.19</v>
      </c>
      <c r="AC27" s="31">
        <v>0</v>
      </c>
      <c r="AD27" s="31">
        <v>204283.34</v>
      </c>
      <c r="AE27" s="31">
        <v>42519.3</v>
      </c>
      <c r="AF27" s="31">
        <v>0</v>
      </c>
      <c r="AG27" s="31">
        <v>820296.81</v>
      </c>
      <c r="AH27" s="31">
        <v>0</v>
      </c>
      <c r="AI27" s="31">
        <v>272899.5</v>
      </c>
      <c r="AJ27" s="31">
        <v>41772.19</v>
      </c>
      <c r="AK27" s="31">
        <v>0</v>
      </c>
      <c r="AL27" s="31">
        <v>0</v>
      </c>
      <c r="AM27" s="31">
        <v>830932.59</v>
      </c>
      <c r="AN27" s="31">
        <v>307247.76</v>
      </c>
      <c r="AO27" s="31">
        <v>19933.990000000002</v>
      </c>
      <c r="AP27" s="31">
        <v>0</v>
      </c>
      <c r="AQ27" s="31">
        <v>0</v>
      </c>
      <c r="AR27" s="31">
        <v>7163919.7599999998</v>
      </c>
      <c r="AS27" s="31">
        <v>0</v>
      </c>
      <c r="AT27" s="31">
        <v>710755.87</v>
      </c>
      <c r="AU27" s="31">
        <v>0</v>
      </c>
      <c r="AV27" s="31">
        <v>0</v>
      </c>
      <c r="AW27" s="31">
        <v>0</v>
      </c>
      <c r="AX27" s="31">
        <v>0</v>
      </c>
      <c r="AY27" s="31">
        <v>0</v>
      </c>
      <c r="AZ27" s="31">
        <v>15794.66</v>
      </c>
      <c r="BA27" s="31">
        <v>0</v>
      </c>
      <c r="BB27" s="31">
        <v>1165583.33</v>
      </c>
      <c r="BC27" s="31">
        <v>0</v>
      </c>
      <c r="BD27" s="31">
        <v>0</v>
      </c>
      <c r="BE27" s="31">
        <v>0</v>
      </c>
      <c r="BF27" s="31">
        <v>0</v>
      </c>
      <c r="BG27" s="31">
        <v>0</v>
      </c>
      <c r="BH27" s="40">
        <v>6930887</v>
      </c>
      <c r="BI27" s="31">
        <v>0</v>
      </c>
      <c r="BJ27" s="31">
        <v>0</v>
      </c>
      <c r="BK27" s="31">
        <v>0</v>
      </c>
      <c r="BL27" s="31">
        <v>0</v>
      </c>
      <c r="BM27" s="31">
        <v>6930887.4100000001</v>
      </c>
      <c r="BN27" s="31">
        <v>0</v>
      </c>
      <c r="BO27" s="31">
        <v>0</v>
      </c>
      <c r="BP27" s="31">
        <v>0</v>
      </c>
      <c r="BQ27" s="31">
        <v>0</v>
      </c>
      <c r="BR27" s="31">
        <v>0</v>
      </c>
      <c r="BS27" s="31">
        <v>0</v>
      </c>
      <c r="BT27" s="31">
        <v>0</v>
      </c>
      <c r="BU27" s="31">
        <v>0</v>
      </c>
      <c r="BV27" s="31">
        <v>0</v>
      </c>
      <c r="BW27" s="31">
        <v>0</v>
      </c>
      <c r="BX27" s="31">
        <v>0</v>
      </c>
      <c r="BY27" s="31">
        <v>0</v>
      </c>
      <c r="BZ27" s="31">
        <v>0</v>
      </c>
      <c r="CA27" s="31">
        <v>0</v>
      </c>
      <c r="CB27" s="31">
        <v>0</v>
      </c>
      <c r="CC27" s="31">
        <v>43429393</v>
      </c>
      <c r="CD27" s="31">
        <v>0</v>
      </c>
      <c r="CE27" s="31">
        <v>2034957</v>
      </c>
      <c r="CF27" s="31">
        <v>0</v>
      </c>
      <c r="CG27" s="31">
        <v>0</v>
      </c>
      <c r="CH27" s="31">
        <v>864847.56</v>
      </c>
      <c r="CI27" s="31">
        <v>0</v>
      </c>
      <c r="CJ27" s="31">
        <v>0</v>
      </c>
      <c r="CK27" s="31">
        <v>0</v>
      </c>
      <c r="CL27" s="31">
        <v>161986</v>
      </c>
      <c r="CM27" s="31">
        <v>66865.31</v>
      </c>
      <c r="CN27" s="31">
        <v>479632.56</v>
      </c>
      <c r="CO27" s="31">
        <v>3744446</v>
      </c>
      <c r="CP27" s="31">
        <v>-7219325</v>
      </c>
      <c r="CQ27" s="31">
        <v>-3852904</v>
      </c>
      <c r="CR27" s="31">
        <v>110703</v>
      </c>
      <c r="CS27" s="31">
        <v>45945048</v>
      </c>
      <c r="CT27" s="31">
        <v>1093137</v>
      </c>
    </row>
    <row r="28" spans="1:98" s="33" customFormat="1">
      <c r="A28" s="38" t="s">
        <v>199</v>
      </c>
      <c r="B28" s="31">
        <v>3717002</v>
      </c>
      <c r="C28" s="31">
        <v>0</v>
      </c>
      <c r="D28" s="31">
        <v>0</v>
      </c>
      <c r="E28" s="31">
        <v>861850.22</v>
      </c>
      <c r="F28" s="31">
        <v>62359.05</v>
      </c>
      <c r="G28" s="31">
        <v>282449.43</v>
      </c>
      <c r="H28" s="31">
        <v>692770.11</v>
      </c>
      <c r="I28" s="31">
        <v>0</v>
      </c>
      <c r="J28" s="31">
        <v>19586.52</v>
      </c>
      <c r="K28" s="31">
        <v>0</v>
      </c>
      <c r="L28" s="31">
        <v>0</v>
      </c>
      <c r="M28" s="31">
        <v>1640332.15</v>
      </c>
      <c r="N28" s="31">
        <v>16325</v>
      </c>
      <c r="O28" s="31">
        <v>65397.37</v>
      </c>
      <c r="P28" s="31">
        <v>0</v>
      </c>
      <c r="Q28" s="31">
        <v>75931.87</v>
      </c>
      <c r="R28" s="31">
        <v>5911447</v>
      </c>
      <c r="S28" s="31">
        <v>3187807.02</v>
      </c>
      <c r="T28" s="31">
        <v>0</v>
      </c>
      <c r="U28" s="31">
        <v>23908.79</v>
      </c>
      <c r="V28" s="31">
        <v>0</v>
      </c>
      <c r="W28" s="31">
        <v>0</v>
      </c>
      <c r="X28" s="31">
        <v>111789.5</v>
      </c>
      <c r="Y28" s="31">
        <v>80546.38</v>
      </c>
      <c r="Z28" s="31">
        <v>43000.07</v>
      </c>
      <c r="AA28" s="31">
        <v>39383.9</v>
      </c>
      <c r="AB28" s="31">
        <v>0</v>
      </c>
      <c r="AC28" s="31">
        <v>0</v>
      </c>
      <c r="AD28" s="31">
        <v>112537.3</v>
      </c>
      <c r="AE28" s="31">
        <v>45821.02</v>
      </c>
      <c r="AF28" s="31">
        <v>0</v>
      </c>
      <c r="AG28" s="31">
        <v>225365.28</v>
      </c>
      <c r="AH28" s="31">
        <v>0</v>
      </c>
      <c r="AI28" s="31">
        <v>59702.94</v>
      </c>
      <c r="AJ28" s="31">
        <v>54199.25</v>
      </c>
      <c r="AK28" s="31">
        <v>0</v>
      </c>
      <c r="AL28" s="31">
        <v>0</v>
      </c>
      <c r="AM28" s="31">
        <v>252274.36</v>
      </c>
      <c r="AN28" s="31">
        <v>38495.94</v>
      </c>
      <c r="AO28" s="31">
        <v>4046.72</v>
      </c>
      <c r="AP28" s="31">
        <v>2500</v>
      </c>
      <c r="AQ28" s="31">
        <v>0</v>
      </c>
      <c r="AR28" s="31">
        <v>1251952.69</v>
      </c>
      <c r="AS28" s="31">
        <v>0</v>
      </c>
      <c r="AT28" s="31">
        <v>71875.3</v>
      </c>
      <c r="AU28" s="31">
        <v>0</v>
      </c>
      <c r="AV28" s="31">
        <v>0</v>
      </c>
      <c r="AW28" s="31">
        <v>0</v>
      </c>
      <c r="AX28" s="31">
        <v>0</v>
      </c>
      <c r="AY28" s="31">
        <v>0</v>
      </c>
      <c r="AZ28" s="31">
        <v>9112.94</v>
      </c>
      <c r="BA28" s="31">
        <v>0</v>
      </c>
      <c r="BB28" s="31">
        <v>270615.96000000002</v>
      </c>
      <c r="BC28" s="31">
        <v>26511.98</v>
      </c>
      <c r="BD28" s="31">
        <v>0</v>
      </c>
      <c r="BE28" s="31">
        <v>0</v>
      </c>
      <c r="BF28" s="31">
        <v>0</v>
      </c>
      <c r="BG28" s="31">
        <v>0</v>
      </c>
      <c r="BH28" s="40">
        <v>1631583</v>
      </c>
      <c r="BI28" s="31">
        <v>0</v>
      </c>
      <c r="BJ28" s="31">
        <v>0</v>
      </c>
      <c r="BK28" s="31">
        <v>0</v>
      </c>
      <c r="BL28" s="31">
        <v>0</v>
      </c>
      <c r="BM28" s="31">
        <v>1631582.78</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11969957</v>
      </c>
      <c r="CD28" s="31">
        <v>0</v>
      </c>
      <c r="CE28" s="31">
        <v>1403820</v>
      </c>
      <c r="CF28" s="31">
        <v>0</v>
      </c>
      <c r="CG28" s="31">
        <v>0</v>
      </c>
      <c r="CH28" s="31">
        <v>607066.52</v>
      </c>
      <c r="CI28" s="31">
        <v>0</v>
      </c>
      <c r="CJ28" s="31">
        <v>0</v>
      </c>
      <c r="CK28" s="31">
        <v>0</v>
      </c>
      <c r="CL28" s="31">
        <v>41969</v>
      </c>
      <c r="CM28" s="31">
        <v>14521.26</v>
      </c>
      <c r="CN28" s="31">
        <v>326250.12</v>
      </c>
      <c r="CO28" s="31">
        <v>0</v>
      </c>
      <c r="CP28" s="31">
        <v>-1100315</v>
      </c>
      <c r="CQ28" s="31">
        <v>-908073</v>
      </c>
      <c r="CR28" s="31">
        <v>29709</v>
      </c>
      <c r="CS28" s="31">
        <v>11233990</v>
      </c>
      <c r="CT28" s="31">
        <v>321019</v>
      </c>
    </row>
    <row r="29" spans="1:98" s="33" customFormat="1">
      <c r="A29" s="38" t="s">
        <v>200</v>
      </c>
      <c r="B29" s="31">
        <v>14902303</v>
      </c>
      <c r="C29" s="31">
        <v>0</v>
      </c>
      <c r="D29" s="31">
        <v>0</v>
      </c>
      <c r="E29" s="31">
        <v>591249.35</v>
      </c>
      <c r="F29" s="31">
        <v>0</v>
      </c>
      <c r="G29" s="31">
        <v>1524210.23</v>
      </c>
      <c r="H29" s="31">
        <v>4375126.5599999996</v>
      </c>
      <c r="I29" s="31">
        <v>0</v>
      </c>
      <c r="J29" s="31">
        <v>114281.76</v>
      </c>
      <c r="K29" s="31">
        <v>0</v>
      </c>
      <c r="L29" s="31">
        <v>140993.79</v>
      </c>
      <c r="M29" s="31">
        <v>7693352.75</v>
      </c>
      <c r="N29" s="31">
        <v>48400</v>
      </c>
      <c r="O29" s="31">
        <v>63315.7</v>
      </c>
      <c r="P29" s="31">
        <v>0</v>
      </c>
      <c r="Q29" s="31">
        <v>351372.4</v>
      </c>
      <c r="R29" s="31">
        <v>52225731</v>
      </c>
      <c r="S29" s="31">
        <v>29747917.27</v>
      </c>
      <c r="T29" s="31">
        <v>0</v>
      </c>
      <c r="U29" s="31">
        <v>161843.32999999999</v>
      </c>
      <c r="V29" s="31">
        <v>0</v>
      </c>
      <c r="W29" s="31">
        <v>0</v>
      </c>
      <c r="X29" s="31">
        <v>470608.76</v>
      </c>
      <c r="Y29" s="31">
        <v>0</v>
      </c>
      <c r="Z29" s="31">
        <v>244254.5</v>
      </c>
      <c r="AA29" s="31">
        <v>0</v>
      </c>
      <c r="AB29" s="31">
        <v>253172.95</v>
      </c>
      <c r="AC29" s="31">
        <v>0</v>
      </c>
      <c r="AD29" s="31">
        <v>1123116.29</v>
      </c>
      <c r="AE29" s="31">
        <v>0</v>
      </c>
      <c r="AF29" s="31">
        <v>7317.24</v>
      </c>
      <c r="AG29" s="31">
        <v>2260681.77</v>
      </c>
      <c r="AH29" s="31">
        <v>-504694.69</v>
      </c>
      <c r="AI29" s="31">
        <v>492540.96</v>
      </c>
      <c r="AJ29" s="31">
        <v>19677.12</v>
      </c>
      <c r="AK29" s="31">
        <v>0</v>
      </c>
      <c r="AL29" s="31">
        <v>0</v>
      </c>
      <c r="AM29" s="31">
        <v>937729.97</v>
      </c>
      <c r="AN29" s="31">
        <v>870756.03</v>
      </c>
      <c r="AO29" s="31">
        <v>35341.43</v>
      </c>
      <c r="AP29" s="31">
        <v>500</v>
      </c>
      <c r="AQ29" s="31">
        <v>0</v>
      </c>
      <c r="AR29" s="31">
        <v>12040924.220000001</v>
      </c>
      <c r="AS29" s="31">
        <v>0</v>
      </c>
      <c r="AT29" s="31">
        <v>1207862.8799999999</v>
      </c>
      <c r="AU29" s="31">
        <v>0</v>
      </c>
      <c r="AV29" s="31">
        <v>0</v>
      </c>
      <c r="AW29" s="31">
        <v>0</v>
      </c>
      <c r="AX29" s="31">
        <v>0</v>
      </c>
      <c r="AY29" s="31">
        <v>11115.19</v>
      </c>
      <c r="AZ29" s="31">
        <v>84149.66</v>
      </c>
      <c r="BA29" s="31">
        <v>0</v>
      </c>
      <c r="BB29" s="31">
        <v>2739068.93</v>
      </c>
      <c r="BC29" s="31">
        <v>0</v>
      </c>
      <c r="BD29" s="31">
        <v>21847.5</v>
      </c>
      <c r="BE29" s="31">
        <v>0</v>
      </c>
      <c r="BF29" s="31">
        <v>0</v>
      </c>
      <c r="BG29" s="31">
        <v>0</v>
      </c>
      <c r="BH29" s="40">
        <v>8420741</v>
      </c>
      <c r="BI29" s="31">
        <v>0</v>
      </c>
      <c r="BJ29" s="31">
        <v>0</v>
      </c>
      <c r="BK29" s="31">
        <v>0</v>
      </c>
      <c r="BL29" s="31">
        <v>0</v>
      </c>
      <c r="BM29" s="31">
        <v>8420740.6099999994</v>
      </c>
      <c r="BN29" s="31">
        <v>0</v>
      </c>
      <c r="BO29" s="31">
        <v>0</v>
      </c>
      <c r="BP29" s="31">
        <v>0</v>
      </c>
      <c r="BQ29" s="31">
        <v>0</v>
      </c>
      <c r="BR29" s="31">
        <v>0</v>
      </c>
      <c r="BS29" s="31">
        <v>0</v>
      </c>
      <c r="BT29" s="31">
        <v>0</v>
      </c>
      <c r="BU29" s="31">
        <v>0</v>
      </c>
      <c r="BV29" s="31">
        <v>0</v>
      </c>
      <c r="BW29" s="31">
        <v>0</v>
      </c>
      <c r="BX29" s="31">
        <v>0</v>
      </c>
      <c r="BY29" s="31">
        <v>0</v>
      </c>
      <c r="BZ29" s="31">
        <v>0</v>
      </c>
      <c r="CA29" s="31">
        <v>0</v>
      </c>
      <c r="CB29" s="31">
        <v>0</v>
      </c>
      <c r="CC29" s="31">
        <v>78721998</v>
      </c>
      <c r="CD29" s="31">
        <v>0</v>
      </c>
      <c r="CE29" s="31">
        <v>8620215</v>
      </c>
      <c r="CF29" s="31">
        <v>45000</v>
      </c>
      <c r="CG29" s="31">
        <v>0</v>
      </c>
      <c r="CH29" s="31">
        <v>2012713.02</v>
      </c>
      <c r="CI29" s="31">
        <v>0</v>
      </c>
      <c r="CJ29" s="31">
        <v>0</v>
      </c>
      <c r="CK29" s="31">
        <v>0</v>
      </c>
      <c r="CL29" s="31">
        <v>302620</v>
      </c>
      <c r="CM29" s="31">
        <v>28718.52</v>
      </c>
      <c r="CN29" s="31">
        <v>2728563.58</v>
      </c>
      <c r="CO29" s="31">
        <v>6196423</v>
      </c>
      <c r="CP29" s="31">
        <v>-9940283</v>
      </c>
      <c r="CQ29" s="31">
        <v>-6556749</v>
      </c>
      <c r="CR29" s="31">
        <v>204985</v>
      </c>
      <c r="CS29" s="31">
        <v>73293122</v>
      </c>
      <c r="CT29" s="31">
        <v>1786670</v>
      </c>
    </row>
    <row r="30" spans="1:98" s="33" customFormat="1">
      <c r="A30" s="38" t="s">
        <v>342</v>
      </c>
      <c r="B30" s="31">
        <v>5673185</v>
      </c>
      <c r="C30" s="31">
        <v>0</v>
      </c>
      <c r="D30" s="31">
        <v>0</v>
      </c>
      <c r="E30" s="31">
        <v>0</v>
      </c>
      <c r="F30" s="31">
        <v>0</v>
      </c>
      <c r="G30" s="31">
        <v>539354.56000000006</v>
      </c>
      <c r="H30" s="31">
        <v>1179146.47</v>
      </c>
      <c r="I30" s="31">
        <v>0</v>
      </c>
      <c r="J30" s="31">
        <v>40477.910000000003</v>
      </c>
      <c r="K30" s="31">
        <v>0</v>
      </c>
      <c r="L30" s="31">
        <v>0</v>
      </c>
      <c r="M30" s="31">
        <v>3192906.19</v>
      </c>
      <c r="N30" s="31">
        <v>0</v>
      </c>
      <c r="O30" s="31">
        <v>567209.91</v>
      </c>
      <c r="P30" s="31">
        <v>0</v>
      </c>
      <c r="Q30" s="31">
        <v>154090.31</v>
      </c>
      <c r="R30" s="31">
        <v>19979746</v>
      </c>
      <c r="S30" s="31">
        <v>0</v>
      </c>
      <c r="T30" s="31">
        <v>0</v>
      </c>
      <c r="U30" s="31">
        <v>32899.26</v>
      </c>
      <c r="V30" s="31">
        <v>12802711.02</v>
      </c>
      <c r="W30" s="31">
        <v>0</v>
      </c>
      <c r="X30" s="31">
        <v>678168.79</v>
      </c>
      <c r="Y30" s="31">
        <v>0</v>
      </c>
      <c r="Z30" s="31">
        <v>19346.93</v>
      </c>
      <c r="AA30" s="31">
        <v>0</v>
      </c>
      <c r="AB30" s="31">
        <v>232335.18</v>
      </c>
      <c r="AC30" s="31">
        <v>0</v>
      </c>
      <c r="AD30" s="31">
        <v>0</v>
      </c>
      <c r="AE30" s="31">
        <v>13150</v>
      </c>
      <c r="AF30" s="31">
        <v>0</v>
      </c>
      <c r="AG30" s="31">
        <v>62069.09</v>
      </c>
      <c r="AH30" s="31">
        <v>0</v>
      </c>
      <c r="AI30" s="31">
        <v>339966.34</v>
      </c>
      <c r="AJ30" s="31">
        <v>6950.58</v>
      </c>
      <c r="AK30" s="31">
        <v>0</v>
      </c>
      <c r="AL30" s="31">
        <v>0</v>
      </c>
      <c r="AM30" s="31">
        <v>989134.83</v>
      </c>
      <c r="AN30" s="31">
        <v>0</v>
      </c>
      <c r="AO30" s="31">
        <v>577312.84</v>
      </c>
      <c r="AP30" s="31">
        <v>0</v>
      </c>
      <c r="AQ30" s="31">
        <v>0</v>
      </c>
      <c r="AR30" s="31">
        <v>3317638.72</v>
      </c>
      <c r="AS30" s="31">
        <v>0</v>
      </c>
      <c r="AT30" s="31">
        <v>495522</v>
      </c>
      <c r="AU30" s="31">
        <v>0</v>
      </c>
      <c r="AV30" s="31">
        <v>0</v>
      </c>
      <c r="AW30" s="31">
        <v>0</v>
      </c>
      <c r="AX30" s="31">
        <v>0</v>
      </c>
      <c r="AY30" s="31">
        <v>0</v>
      </c>
      <c r="AZ30" s="31">
        <v>16965.37</v>
      </c>
      <c r="BA30" s="31">
        <v>0</v>
      </c>
      <c r="BB30" s="31">
        <v>0</v>
      </c>
      <c r="BC30" s="31">
        <v>0</v>
      </c>
      <c r="BD30" s="31">
        <v>395574.97</v>
      </c>
      <c r="BE30" s="31">
        <v>0</v>
      </c>
      <c r="BF30" s="31">
        <v>0</v>
      </c>
      <c r="BG30" s="31">
        <v>0</v>
      </c>
      <c r="BH30" s="40">
        <v>5552511</v>
      </c>
      <c r="BI30" s="31">
        <v>0</v>
      </c>
      <c r="BJ30" s="31">
        <v>0</v>
      </c>
      <c r="BK30" s="31">
        <v>0</v>
      </c>
      <c r="BL30" s="31">
        <v>0</v>
      </c>
      <c r="BM30" s="31">
        <v>5552511.25</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23044561</v>
      </c>
      <c r="CD30" s="31">
        <v>0</v>
      </c>
      <c r="CE30" s="31">
        <v>1743817</v>
      </c>
      <c r="CF30" s="31">
        <v>49390.9</v>
      </c>
      <c r="CG30" s="31">
        <v>0</v>
      </c>
      <c r="CH30" s="31">
        <v>336942.47</v>
      </c>
      <c r="CI30" s="31">
        <v>0</v>
      </c>
      <c r="CJ30" s="31">
        <v>0</v>
      </c>
      <c r="CK30" s="31">
        <v>0</v>
      </c>
      <c r="CL30" s="31">
        <v>71421</v>
      </c>
      <c r="CM30" s="31">
        <v>31612.05</v>
      </c>
      <c r="CN30" s="31">
        <v>97519.02</v>
      </c>
      <c r="CO30" s="31">
        <v>2609905</v>
      </c>
      <c r="CP30" s="31">
        <v>-3638690</v>
      </c>
      <c r="CQ30" s="31">
        <v>-1921097</v>
      </c>
      <c r="CR30" s="31">
        <v>66423.009999999995</v>
      </c>
      <c r="CS30" s="31">
        <v>23262754</v>
      </c>
      <c r="CT30" s="31">
        <v>334564</v>
      </c>
    </row>
    <row r="31" spans="1:98" s="33" customFormat="1">
      <c r="A31" s="38" t="s">
        <v>343</v>
      </c>
      <c r="B31" s="31">
        <v>4564621</v>
      </c>
      <c r="C31" s="31">
        <v>0</v>
      </c>
      <c r="D31" s="31">
        <v>0</v>
      </c>
      <c r="E31" s="31">
        <v>0</v>
      </c>
      <c r="F31" s="31">
        <v>0</v>
      </c>
      <c r="G31" s="31">
        <v>571550.07999999996</v>
      </c>
      <c r="H31" s="31">
        <v>1591047.31</v>
      </c>
      <c r="I31" s="31">
        <v>0</v>
      </c>
      <c r="J31" s="31">
        <v>53910.9</v>
      </c>
      <c r="K31" s="31">
        <v>26.7</v>
      </c>
      <c r="L31" s="31">
        <v>0</v>
      </c>
      <c r="M31" s="31">
        <v>2183814.4</v>
      </c>
      <c r="N31" s="31">
        <v>0</v>
      </c>
      <c r="O31" s="31">
        <v>0</v>
      </c>
      <c r="P31" s="31">
        <v>0</v>
      </c>
      <c r="Q31" s="31">
        <v>164271.44</v>
      </c>
      <c r="R31" s="31">
        <v>23252164</v>
      </c>
      <c r="S31" s="31">
        <v>0</v>
      </c>
      <c r="T31" s="31">
        <v>0</v>
      </c>
      <c r="U31" s="31">
        <v>61953.66</v>
      </c>
      <c r="V31" s="31">
        <v>15238750.27</v>
      </c>
      <c r="W31" s="31">
        <v>0</v>
      </c>
      <c r="X31" s="31">
        <v>393168.83</v>
      </c>
      <c r="Y31" s="31">
        <v>381887.6</v>
      </c>
      <c r="Z31" s="31">
        <v>83512.72</v>
      </c>
      <c r="AA31" s="31">
        <v>0</v>
      </c>
      <c r="AB31" s="31">
        <v>0</v>
      </c>
      <c r="AC31" s="31">
        <v>0</v>
      </c>
      <c r="AD31" s="31">
        <v>173908.66</v>
      </c>
      <c r="AE31" s="31">
        <v>76157.84</v>
      </c>
      <c r="AF31" s="31">
        <v>0</v>
      </c>
      <c r="AG31" s="31">
        <v>571855.4</v>
      </c>
      <c r="AH31" s="31">
        <v>0</v>
      </c>
      <c r="AI31" s="31">
        <v>245403.3</v>
      </c>
      <c r="AJ31" s="31">
        <v>23467.26</v>
      </c>
      <c r="AK31" s="31">
        <v>0</v>
      </c>
      <c r="AL31" s="31">
        <v>0</v>
      </c>
      <c r="AM31" s="31">
        <v>376178.78</v>
      </c>
      <c r="AN31" s="31">
        <v>0</v>
      </c>
      <c r="AO31" s="31">
        <v>367198</v>
      </c>
      <c r="AP31" s="31">
        <v>30421.599999999999</v>
      </c>
      <c r="AQ31" s="31">
        <v>0</v>
      </c>
      <c r="AR31" s="31">
        <v>4436960.59</v>
      </c>
      <c r="AS31" s="31">
        <v>0</v>
      </c>
      <c r="AT31" s="31">
        <v>489810.16</v>
      </c>
      <c r="AU31" s="31">
        <v>0</v>
      </c>
      <c r="AV31" s="31">
        <v>0</v>
      </c>
      <c r="AW31" s="31">
        <v>0</v>
      </c>
      <c r="AX31" s="31">
        <v>0</v>
      </c>
      <c r="AY31" s="31">
        <v>0</v>
      </c>
      <c r="AZ31" s="31">
        <v>222929.52</v>
      </c>
      <c r="BA31" s="31">
        <v>0</v>
      </c>
      <c r="BB31" s="31">
        <v>0</v>
      </c>
      <c r="BC31" s="31">
        <v>0</v>
      </c>
      <c r="BD31" s="31">
        <v>78600</v>
      </c>
      <c r="BE31" s="31">
        <v>0</v>
      </c>
      <c r="BF31" s="31">
        <v>0</v>
      </c>
      <c r="BG31" s="31">
        <v>0</v>
      </c>
      <c r="BH31" s="40">
        <v>5146813</v>
      </c>
      <c r="BI31" s="31">
        <v>0</v>
      </c>
      <c r="BJ31" s="31">
        <v>0</v>
      </c>
      <c r="BK31" s="31">
        <v>0</v>
      </c>
      <c r="BL31" s="31">
        <v>0</v>
      </c>
      <c r="BM31" s="31">
        <v>5146813.2699999996</v>
      </c>
      <c r="BN31" s="31">
        <v>0</v>
      </c>
      <c r="BO31" s="31">
        <v>0</v>
      </c>
      <c r="BP31" s="31">
        <v>0</v>
      </c>
      <c r="BQ31" s="31">
        <v>0</v>
      </c>
      <c r="BR31" s="31">
        <v>0</v>
      </c>
      <c r="BS31" s="31">
        <v>0</v>
      </c>
      <c r="BT31" s="31">
        <v>0</v>
      </c>
      <c r="BU31" s="31">
        <v>0</v>
      </c>
      <c r="BV31" s="31">
        <v>0</v>
      </c>
      <c r="BW31" s="31">
        <v>0</v>
      </c>
      <c r="BX31" s="31">
        <v>0</v>
      </c>
      <c r="BY31" s="31">
        <v>0</v>
      </c>
      <c r="BZ31" s="31">
        <v>0</v>
      </c>
      <c r="CA31" s="31">
        <v>0</v>
      </c>
      <c r="CB31" s="31">
        <v>0</v>
      </c>
      <c r="CC31" s="31">
        <v>20368585</v>
      </c>
      <c r="CD31" s="31">
        <v>1181203</v>
      </c>
      <c r="CE31" s="31">
        <v>0</v>
      </c>
      <c r="CF31" s="31">
        <v>0</v>
      </c>
      <c r="CG31" s="31">
        <v>0</v>
      </c>
      <c r="CH31" s="31">
        <v>476306.74</v>
      </c>
      <c r="CI31" s="31">
        <v>0</v>
      </c>
      <c r="CJ31" s="31">
        <v>0</v>
      </c>
      <c r="CK31" s="31">
        <v>0</v>
      </c>
      <c r="CL31" s="31">
        <v>50069</v>
      </c>
      <c r="CM31" s="31">
        <v>24809.5</v>
      </c>
      <c r="CN31" s="31">
        <v>227581.92</v>
      </c>
      <c r="CO31" s="31">
        <v>1835719</v>
      </c>
      <c r="CP31" s="31">
        <v>-4335973</v>
      </c>
      <c r="CQ31" s="31">
        <v>-1716609</v>
      </c>
      <c r="CR31" s="31">
        <v>68100</v>
      </c>
      <c r="CS31" s="31">
        <v>22267839</v>
      </c>
      <c r="CT31" s="31">
        <v>289539</v>
      </c>
    </row>
    <row r="32" spans="1:98" s="33" customFormat="1">
      <c r="A32" s="38" t="s">
        <v>201</v>
      </c>
      <c r="B32" s="31">
        <v>7741039</v>
      </c>
      <c r="C32" s="31">
        <v>24000</v>
      </c>
      <c r="D32" s="31">
        <v>0</v>
      </c>
      <c r="E32" s="31">
        <v>142036.85</v>
      </c>
      <c r="F32" s="31">
        <v>0</v>
      </c>
      <c r="G32" s="31">
        <v>779564.5</v>
      </c>
      <c r="H32" s="31">
        <v>2270688.96</v>
      </c>
      <c r="I32" s="31">
        <v>0</v>
      </c>
      <c r="J32" s="31">
        <v>38344.019999999997</v>
      </c>
      <c r="K32" s="31">
        <v>0</v>
      </c>
      <c r="L32" s="31">
        <v>0</v>
      </c>
      <c r="M32" s="31">
        <v>4166967.69</v>
      </c>
      <c r="N32" s="31">
        <v>0</v>
      </c>
      <c r="O32" s="31">
        <v>1401.07</v>
      </c>
      <c r="P32" s="31">
        <v>0</v>
      </c>
      <c r="Q32" s="31">
        <v>318035.49</v>
      </c>
      <c r="R32" s="31">
        <v>46997332</v>
      </c>
      <c r="S32" s="31">
        <v>26723340.510000002</v>
      </c>
      <c r="T32" s="31">
        <v>0</v>
      </c>
      <c r="U32" s="31">
        <v>112908.72</v>
      </c>
      <c r="V32" s="31">
        <v>0</v>
      </c>
      <c r="W32" s="31">
        <v>0</v>
      </c>
      <c r="X32" s="31">
        <v>478385.95</v>
      </c>
      <c r="Y32" s="31">
        <v>514107.49</v>
      </c>
      <c r="Z32" s="31">
        <v>31230.34</v>
      </c>
      <c r="AA32" s="31">
        <v>89721.12</v>
      </c>
      <c r="AB32" s="31">
        <v>51522.58</v>
      </c>
      <c r="AC32" s="31">
        <v>0</v>
      </c>
      <c r="AD32" s="31">
        <v>263331.67</v>
      </c>
      <c r="AE32" s="31">
        <v>0</v>
      </c>
      <c r="AF32" s="31">
        <v>0</v>
      </c>
      <c r="AG32" s="31">
        <v>985805.74</v>
      </c>
      <c r="AH32" s="31">
        <v>0</v>
      </c>
      <c r="AI32" s="31">
        <v>395712.69</v>
      </c>
      <c r="AJ32" s="31">
        <v>53151.8</v>
      </c>
      <c r="AK32" s="31">
        <v>0</v>
      </c>
      <c r="AL32" s="31">
        <v>0</v>
      </c>
      <c r="AM32" s="31">
        <v>2944950.58</v>
      </c>
      <c r="AN32" s="31">
        <v>606946.74</v>
      </c>
      <c r="AO32" s="31">
        <v>802054.81</v>
      </c>
      <c r="AP32" s="31">
        <v>18155</v>
      </c>
      <c r="AQ32" s="31">
        <v>0</v>
      </c>
      <c r="AR32" s="31">
        <v>9643842.5700000003</v>
      </c>
      <c r="AS32" s="31">
        <v>0</v>
      </c>
      <c r="AT32" s="31">
        <v>563422.4</v>
      </c>
      <c r="AU32" s="31">
        <v>458919.17</v>
      </c>
      <c r="AV32" s="31">
        <v>-101.68</v>
      </c>
      <c r="AW32" s="31">
        <v>0</v>
      </c>
      <c r="AX32" s="31">
        <v>139651</v>
      </c>
      <c r="AY32" s="31">
        <v>6575</v>
      </c>
      <c r="AZ32" s="31">
        <v>271623.65000000002</v>
      </c>
      <c r="BA32" s="31">
        <v>0</v>
      </c>
      <c r="BB32" s="31">
        <v>1806963.11</v>
      </c>
      <c r="BC32" s="31">
        <v>0</v>
      </c>
      <c r="BD32" s="31">
        <v>35111.480000000003</v>
      </c>
      <c r="BE32" s="31">
        <v>0</v>
      </c>
      <c r="BF32" s="31">
        <v>0</v>
      </c>
      <c r="BG32" s="31">
        <v>0</v>
      </c>
      <c r="BH32" s="40">
        <v>16203986</v>
      </c>
      <c r="BI32" s="31">
        <v>0</v>
      </c>
      <c r="BJ32" s="31">
        <v>1350000</v>
      </c>
      <c r="BK32" s="31">
        <v>0</v>
      </c>
      <c r="BL32" s="31">
        <v>0</v>
      </c>
      <c r="BM32" s="31">
        <v>14404587.18</v>
      </c>
      <c r="BN32" s="31">
        <v>0</v>
      </c>
      <c r="BO32" s="31">
        <v>405639.24</v>
      </c>
      <c r="BP32" s="31">
        <v>0</v>
      </c>
      <c r="BQ32" s="31">
        <v>43759.61</v>
      </c>
      <c r="BR32" s="31">
        <v>0</v>
      </c>
      <c r="BS32" s="31">
        <v>0</v>
      </c>
      <c r="BT32" s="31">
        <v>0</v>
      </c>
      <c r="BU32" s="31">
        <v>0</v>
      </c>
      <c r="BV32" s="31">
        <v>0</v>
      </c>
      <c r="BW32" s="31">
        <v>0</v>
      </c>
      <c r="BX32" s="31">
        <v>0</v>
      </c>
      <c r="BY32" s="31">
        <v>0</v>
      </c>
      <c r="BZ32" s="31">
        <v>0</v>
      </c>
      <c r="CA32" s="31">
        <v>0</v>
      </c>
      <c r="CB32" s="31">
        <v>0</v>
      </c>
      <c r="CC32" s="31">
        <v>61494121</v>
      </c>
      <c r="CD32" s="31">
        <v>1295495</v>
      </c>
      <c r="CE32" s="31">
        <v>6341355</v>
      </c>
      <c r="CF32" s="31">
        <v>0</v>
      </c>
      <c r="CG32" s="31">
        <v>0</v>
      </c>
      <c r="CH32" s="31">
        <v>847042.1</v>
      </c>
      <c r="CI32" s="31">
        <v>0</v>
      </c>
      <c r="CJ32" s="31">
        <v>0</v>
      </c>
      <c r="CK32" s="31">
        <v>0</v>
      </c>
      <c r="CL32" s="31">
        <v>237825</v>
      </c>
      <c r="CM32" s="31">
        <v>13209.5</v>
      </c>
      <c r="CN32" s="31">
        <v>339378.88</v>
      </c>
      <c r="CO32" s="31">
        <v>0</v>
      </c>
      <c r="CP32" s="31">
        <v>0</v>
      </c>
      <c r="CQ32" s="31">
        <v>0</v>
      </c>
      <c r="CR32" s="31">
        <v>137333</v>
      </c>
      <c r="CS32" s="31">
        <v>51274641</v>
      </c>
      <c r="CT32" s="31">
        <v>1007842</v>
      </c>
    </row>
    <row r="33" spans="1:98" s="33" customFormat="1">
      <c r="A33" s="38" t="s">
        <v>599</v>
      </c>
      <c r="B33" s="31">
        <v>0</v>
      </c>
      <c r="C33" s="31">
        <v>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40">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c r="CM33" s="31">
        <v>0</v>
      </c>
      <c r="CN33" s="31">
        <v>0</v>
      </c>
      <c r="CO33" s="31">
        <v>0</v>
      </c>
      <c r="CP33" s="31">
        <v>0</v>
      </c>
      <c r="CQ33" s="31">
        <v>0</v>
      </c>
      <c r="CR33" s="31">
        <v>0</v>
      </c>
      <c r="CS33" s="31">
        <v>0</v>
      </c>
      <c r="CT33" s="31">
        <v>0</v>
      </c>
    </row>
    <row r="34" spans="1:98" s="33" customFormat="1">
      <c r="A34" s="38" t="s">
        <v>600</v>
      </c>
      <c r="B34" s="31">
        <v>0</v>
      </c>
      <c r="C34" s="31">
        <v>0</v>
      </c>
      <c r="D34" s="31">
        <v>0</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40">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row>
    <row r="35" spans="1:98" s="33" customFormat="1">
      <c r="A35" s="38" t="s">
        <v>414</v>
      </c>
      <c r="B35" s="31">
        <v>687264</v>
      </c>
      <c r="C35" s="31">
        <v>0</v>
      </c>
      <c r="D35" s="31">
        <v>0</v>
      </c>
      <c r="E35" s="31">
        <v>0</v>
      </c>
      <c r="F35" s="31">
        <v>0</v>
      </c>
      <c r="G35" s="31">
        <v>0</v>
      </c>
      <c r="H35" s="31">
        <v>0</v>
      </c>
      <c r="I35" s="31">
        <v>0</v>
      </c>
      <c r="J35" s="31">
        <v>0</v>
      </c>
      <c r="K35" s="31">
        <v>0</v>
      </c>
      <c r="L35" s="31">
        <v>0</v>
      </c>
      <c r="M35" s="31">
        <v>687263.53</v>
      </c>
      <c r="N35" s="31">
        <v>0</v>
      </c>
      <c r="O35" s="31">
        <v>0</v>
      </c>
      <c r="P35" s="31">
        <v>0</v>
      </c>
      <c r="Q35" s="31">
        <v>0</v>
      </c>
      <c r="R35" s="31">
        <v>1365079</v>
      </c>
      <c r="S35" s="31">
        <v>0</v>
      </c>
      <c r="T35" s="31">
        <v>0</v>
      </c>
      <c r="U35" s="31">
        <v>0</v>
      </c>
      <c r="V35" s="31">
        <v>0</v>
      </c>
      <c r="W35" s="31">
        <v>0</v>
      </c>
      <c r="X35" s="31">
        <v>0</v>
      </c>
      <c r="Y35" s="31">
        <v>0</v>
      </c>
      <c r="Z35" s="31">
        <v>0</v>
      </c>
      <c r="AA35" s="31">
        <v>0</v>
      </c>
      <c r="AB35" s="31">
        <v>0</v>
      </c>
      <c r="AC35" s="31">
        <v>-30819.45</v>
      </c>
      <c r="AD35" s="31">
        <v>0</v>
      </c>
      <c r="AE35" s="31">
        <v>12800</v>
      </c>
      <c r="AF35" s="31">
        <v>0</v>
      </c>
      <c r="AG35" s="31">
        <v>0</v>
      </c>
      <c r="AH35" s="31">
        <v>0</v>
      </c>
      <c r="AI35" s="31">
        <v>0</v>
      </c>
      <c r="AJ35" s="31">
        <v>1182.08</v>
      </c>
      <c r="AK35" s="31">
        <v>0</v>
      </c>
      <c r="AL35" s="31">
        <v>0</v>
      </c>
      <c r="AM35" s="31">
        <v>550145.12</v>
      </c>
      <c r="AN35" s="31">
        <v>0</v>
      </c>
      <c r="AO35" s="31">
        <v>0</v>
      </c>
      <c r="AP35" s="31">
        <v>0</v>
      </c>
      <c r="AQ35" s="31">
        <v>831771.03</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40">
        <v>0</v>
      </c>
      <c r="BI35" s="31">
        <v>0</v>
      </c>
      <c r="BJ35" s="31">
        <v>0</v>
      </c>
      <c r="BK35" s="31">
        <v>0</v>
      </c>
      <c r="BL35" s="31">
        <v>0</v>
      </c>
      <c r="BM35" s="31">
        <v>0</v>
      </c>
      <c r="BN35" s="31">
        <v>0</v>
      </c>
      <c r="BO35" s="31">
        <v>0</v>
      </c>
      <c r="BP35" s="31">
        <v>0</v>
      </c>
      <c r="BQ35" s="31">
        <v>0</v>
      </c>
      <c r="BR35" s="31">
        <v>0</v>
      </c>
      <c r="BS35" s="31">
        <v>0</v>
      </c>
      <c r="BT35" s="31">
        <v>0</v>
      </c>
      <c r="BU35" s="31">
        <v>0</v>
      </c>
      <c r="BV35" s="31">
        <v>0</v>
      </c>
      <c r="BW35" s="31">
        <v>0</v>
      </c>
      <c r="BX35" s="31">
        <v>0</v>
      </c>
      <c r="BY35" s="31">
        <v>0</v>
      </c>
      <c r="BZ35" s="31">
        <v>0</v>
      </c>
      <c r="CA35" s="31">
        <v>0</v>
      </c>
      <c r="CB35" s="31">
        <v>0</v>
      </c>
      <c r="CC35" s="31">
        <v>1522216</v>
      </c>
      <c r="CD35" s="31">
        <v>0</v>
      </c>
      <c r="CE35" s="31">
        <v>0</v>
      </c>
      <c r="CF35" s="31">
        <v>0</v>
      </c>
      <c r="CG35" s="31">
        <v>0</v>
      </c>
      <c r="CH35" s="31">
        <v>0</v>
      </c>
      <c r="CI35" s="31">
        <v>0</v>
      </c>
      <c r="CJ35" s="31">
        <v>0</v>
      </c>
      <c r="CK35" s="31">
        <v>0</v>
      </c>
      <c r="CL35" s="31">
        <v>0</v>
      </c>
      <c r="CM35" s="31">
        <v>0</v>
      </c>
      <c r="CN35" s="31">
        <v>1522216.38</v>
      </c>
      <c r="CO35" s="31">
        <v>0</v>
      </c>
      <c r="CP35" s="31">
        <v>0</v>
      </c>
      <c r="CQ35" s="31">
        <v>0</v>
      </c>
      <c r="CR35" s="31">
        <v>0</v>
      </c>
      <c r="CS35" s="31">
        <v>0</v>
      </c>
      <c r="CT35" s="31">
        <v>0</v>
      </c>
    </row>
    <row r="36" spans="1:98" s="33" customFormat="1">
      <c r="A36" s="38" t="s">
        <v>202</v>
      </c>
      <c r="B36" s="31">
        <v>2234496</v>
      </c>
      <c r="C36" s="31">
        <v>0</v>
      </c>
      <c r="D36" s="31">
        <v>0</v>
      </c>
      <c r="E36" s="31">
        <v>0</v>
      </c>
      <c r="F36" s="31">
        <v>0</v>
      </c>
      <c r="G36" s="31">
        <v>205252.12</v>
      </c>
      <c r="H36" s="31">
        <v>524141.17</v>
      </c>
      <c r="I36" s="31">
        <v>0</v>
      </c>
      <c r="J36" s="31">
        <v>0</v>
      </c>
      <c r="K36" s="31">
        <v>0</v>
      </c>
      <c r="L36" s="31">
        <v>0</v>
      </c>
      <c r="M36" s="31">
        <v>1345962.98</v>
      </c>
      <c r="N36" s="31">
        <v>0</v>
      </c>
      <c r="O36" s="31">
        <v>0</v>
      </c>
      <c r="P36" s="31">
        <v>116042</v>
      </c>
      <c r="Q36" s="31">
        <v>43097.440000000002</v>
      </c>
      <c r="R36" s="31">
        <v>6812502</v>
      </c>
      <c r="S36" s="31">
        <v>4817752.7</v>
      </c>
      <c r="T36" s="31">
        <v>0</v>
      </c>
      <c r="U36" s="31">
        <v>10249.700000000001</v>
      </c>
      <c r="V36" s="31">
        <v>0</v>
      </c>
      <c r="W36" s="31">
        <v>0</v>
      </c>
      <c r="X36" s="31">
        <v>7947.89</v>
      </c>
      <c r="Y36" s="31">
        <v>0</v>
      </c>
      <c r="Z36" s="31">
        <v>35902.29</v>
      </c>
      <c r="AA36" s="31">
        <v>25645.9</v>
      </c>
      <c r="AB36" s="31">
        <v>0</v>
      </c>
      <c r="AC36" s="31">
        <v>0</v>
      </c>
      <c r="AD36" s="31">
        <v>0</v>
      </c>
      <c r="AE36" s="31">
        <v>0</v>
      </c>
      <c r="AF36" s="31">
        <v>0</v>
      </c>
      <c r="AG36" s="31">
        <v>177712.79</v>
      </c>
      <c r="AH36" s="31">
        <v>0</v>
      </c>
      <c r="AI36" s="31">
        <v>128735.52</v>
      </c>
      <c r="AJ36" s="31">
        <v>2361.5</v>
      </c>
      <c r="AK36" s="31">
        <v>0</v>
      </c>
      <c r="AL36" s="31">
        <v>0</v>
      </c>
      <c r="AM36" s="31">
        <v>148607.35999999999</v>
      </c>
      <c r="AN36" s="31">
        <v>31238.74</v>
      </c>
      <c r="AO36" s="31">
        <v>44385.55</v>
      </c>
      <c r="AP36" s="31">
        <v>0</v>
      </c>
      <c r="AQ36" s="31">
        <v>0</v>
      </c>
      <c r="AR36" s="31">
        <v>1071149.6100000001</v>
      </c>
      <c r="AS36" s="31">
        <v>5482.5</v>
      </c>
      <c r="AT36" s="31">
        <v>48339.03</v>
      </c>
      <c r="AU36" s="31">
        <v>16935.29</v>
      </c>
      <c r="AV36" s="31">
        <v>0</v>
      </c>
      <c r="AW36" s="31">
        <v>0</v>
      </c>
      <c r="AX36" s="31">
        <v>0</v>
      </c>
      <c r="AY36" s="31">
        <v>0</v>
      </c>
      <c r="AZ36" s="31">
        <v>30316.61</v>
      </c>
      <c r="BA36" s="31">
        <v>0</v>
      </c>
      <c r="BB36" s="31">
        <v>209739.09</v>
      </c>
      <c r="BC36" s="31">
        <v>0</v>
      </c>
      <c r="BD36" s="31">
        <v>0</v>
      </c>
      <c r="BE36" s="31">
        <v>0</v>
      </c>
      <c r="BF36" s="31">
        <v>0</v>
      </c>
      <c r="BG36" s="31">
        <v>0</v>
      </c>
      <c r="BH36" s="40">
        <v>3240699</v>
      </c>
      <c r="BI36" s="31">
        <v>0</v>
      </c>
      <c r="BJ36" s="31">
        <v>0</v>
      </c>
      <c r="BK36" s="31">
        <v>0</v>
      </c>
      <c r="BL36" s="31">
        <v>0</v>
      </c>
      <c r="BM36" s="31">
        <v>3232562.08</v>
      </c>
      <c r="BN36" s="31">
        <v>0</v>
      </c>
      <c r="BO36" s="31">
        <v>0</v>
      </c>
      <c r="BP36" s="31">
        <v>0</v>
      </c>
      <c r="BQ36" s="31">
        <v>8137</v>
      </c>
      <c r="BR36" s="31">
        <v>0</v>
      </c>
      <c r="BS36" s="31">
        <v>0</v>
      </c>
      <c r="BT36" s="31">
        <v>0</v>
      </c>
      <c r="BU36" s="31">
        <v>0</v>
      </c>
      <c r="BV36" s="31">
        <v>0</v>
      </c>
      <c r="BW36" s="31">
        <v>0</v>
      </c>
      <c r="BX36" s="31">
        <v>0</v>
      </c>
      <c r="BY36" s="31">
        <v>0</v>
      </c>
      <c r="BZ36" s="31">
        <v>0</v>
      </c>
      <c r="CA36" s="31">
        <v>0</v>
      </c>
      <c r="CB36" s="31">
        <v>0</v>
      </c>
      <c r="CC36" s="31">
        <v>8900364</v>
      </c>
      <c r="CD36" s="31">
        <v>0</v>
      </c>
      <c r="CE36" s="31">
        <v>362209</v>
      </c>
      <c r="CF36" s="31">
        <v>45000</v>
      </c>
      <c r="CG36" s="31">
        <v>0</v>
      </c>
      <c r="CH36" s="31">
        <v>390964.53</v>
      </c>
      <c r="CI36" s="31">
        <v>0</v>
      </c>
      <c r="CJ36" s="31">
        <v>0</v>
      </c>
      <c r="CK36" s="31">
        <v>0</v>
      </c>
      <c r="CL36" s="31">
        <v>38288</v>
      </c>
      <c r="CM36" s="31">
        <v>16149.07</v>
      </c>
      <c r="CN36" s="31">
        <v>333289.19</v>
      </c>
      <c r="CO36" s="31">
        <v>0</v>
      </c>
      <c r="CP36" s="31">
        <v>-1311060</v>
      </c>
      <c r="CQ36" s="31">
        <v>0</v>
      </c>
      <c r="CR36" s="31">
        <v>23613</v>
      </c>
      <c r="CS36" s="31">
        <v>8514706</v>
      </c>
      <c r="CT36" s="31">
        <v>487205</v>
      </c>
    </row>
    <row r="37" spans="1:98" s="33" customFormat="1">
      <c r="A37" s="38" t="s">
        <v>203</v>
      </c>
      <c r="B37" s="31">
        <v>46992884</v>
      </c>
      <c r="C37" s="31">
        <v>524429.07999999996</v>
      </c>
      <c r="D37" s="31">
        <v>0</v>
      </c>
      <c r="E37" s="31">
        <v>403254.36</v>
      </c>
      <c r="F37" s="31">
        <v>0</v>
      </c>
      <c r="G37" s="31">
        <v>4542709.34</v>
      </c>
      <c r="H37" s="31">
        <v>10743979.380000001</v>
      </c>
      <c r="I37" s="31">
        <v>0</v>
      </c>
      <c r="J37" s="31">
        <v>0</v>
      </c>
      <c r="K37" s="31">
        <v>329921.45</v>
      </c>
      <c r="L37" s="31">
        <v>0</v>
      </c>
      <c r="M37" s="31">
        <v>25959460.350000001</v>
      </c>
      <c r="N37" s="31">
        <v>3795602.17</v>
      </c>
      <c r="O37" s="31">
        <v>0</v>
      </c>
      <c r="P37" s="31">
        <v>32768.85</v>
      </c>
      <c r="Q37" s="31">
        <v>660758.89</v>
      </c>
      <c r="R37" s="31">
        <v>265090598</v>
      </c>
      <c r="S37" s="31">
        <v>182367508.71000001</v>
      </c>
      <c r="T37" s="31">
        <v>0</v>
      </c>
      <c r="U37" s="31">
        <v>83174.55</v>
      </c>
      <c r="V37" s="31">
        <v>0</v>
      </c>
      <c r="W37" s="31">
        <v>0</v>
      </c>
      <c r="X37" s="31">
        <v>0</v>
      </c>
      <c r="Y37" s="31">
        <v>0</v>
      </c>
      <c r="Z37" s="31">
        <v>0</v>
      </c>
      <c r="AA37" s="31">
        <v>0</v>
      </c>
      <c r="AB37" s="31">
        <v>1125992.1499999999</v>
      </c>
      <c r="AC37" s="31">
        <v>0</v>
      </c>
      <c r="AD37" s="31">
        <v>0</v>
      </c>
      <c r="AE37" s="31">
        <v>322319.34999999998</v>
      </c>
      <c r="AF37" s="31">
        <v>0</v>
      </c>
      <c r="AG37" s="31">
        <v>0</v>
      </c>
      <c r="AH37" s="31">
        <v>0</v>
      </c>
      <c r="AI37" s="31">
        <v>0</v>
      </c>
      <c r="AJ37" s="31">
        <v>187602.74</v>
      </c>
      <c r="AK37" s="31">
        <v>0</v>
      </c>
      <c r="AL37" s="31">
        <v>0</v>
      </c>
      <c r="AM37" s="31">
        <v>7004308.9199999999</v>
      </c>
      <c r="AN37" s="31">
        <v>2630118.2599999998</v>
      </c>
      <c r="AO37" s="31">
        <v>55554.07</v>
      </c>
      <c r="AP37" s="31">
        <v>10091.030000000001</v>
      </c>
      <c r="AQ37" s="31">
        <v>0</v>
      </c>
      <c r="AR37" s="31">
        <v>61539777.189999998</v>
      </c>
      <c r="AS37" s="31">
        <v>299111.26</v>
      </c>
      <c r="AT37" s="31">
        <v>1771487.84</v>
      </c>
      <c r="AU37" s="31">
        <v>0</v>
      </c>
      <c r="AV37" s="31">
        <v>0</v>
      </c>
      <c r="AW37" s="31">
        <v>0</v>
      </c>
      <c r="AX37" s="31">
        <v>0</v>
      </c>
      <c r="AY37" s="31">
        <v>0</v>
      </c>
      <c r="AZ37" s="31">
        <v>195599.7</v>
      </c>
      <c r="BA37" s="31">
        <v>0</v>
      </c>
      <c r="BB37" s="31">
        <v>7400500.2800000003</v>
      </c>
      <c r="BC37" s="31">
        <v>0</v>
      </c>
      <c r="BD37" s="31">
        <v>97452.24</v>
      </c>
      <c r="BE37" s="31">
        <v>0</v>
      </c>
      <c r="BF37" s="31">
        <v>0</v>
      </c>
      <c r="BG37" s="31">
        <v>0</v>
      </c>
      <c r="BH37" s="40">
        <v>21581179</v>
      </c>
      <c r="BI37" s="31">
        <v>0</v>
      </c>
      <c r="BJ37" s="31">
        <v>0</v>
      </c>
      <c r="BK37" s="31">
        <v>0</v>
      </c>
      <c r="BL37" s="31">
        <v>0</v>
      </c>
      <c r="BM37" s="31">
        <v>16814204.960000001</v>
      </c>
      <c r="BN37" s="31">
        <v>0</v>
      </c>
      <c r="BO37" s="31">
        <v>3827229</v>
      </c>
      <c r="BP37" s="31">
        <v>0</v>
      </c>
      <c r="BQ37" s="31">
        <v>939745.32</v>
      </c>
      <c r="BR37" s="31">
        <v>0</v>
      </c>
      <c r="BS37" s="31">
        <v>0</v>
      </c>
      <c r="BT37" s="31">
        <v>0</v>
      </c>
      <c r="BU37" s="31">
        <v>0</v>
      </c>
      <c r="BV37" s="31">
        <v>0</v>
      </c>
      <c r="BW37" s="31">
        <v>0</v>
      </c>
      <c r="BX37" s="31">
        <v>0</v>
      </c>
      <c r="BY37" s="31">
        <v>0</v>
      </c>
      <c r="BZ37" s="31">
        <v>0</v>
      </c>
      <c r="CA37" s="31">
        <v>0</v>
      </c>
      <c r="CB37" s="31">
        <v>0</v>
      </c>
      <c r="CC37" s="31">
        <v>164869232</v>
      </c>
      <c r="CD37" s="31">
        <v>25027982.140000001</v>
      </c>
      <c r="CE37" s="31">
        <v>0</v>
      </c>
      <c r="CF37" s="31">
        <v>504886.22</v>
      </c>
      <c r="CG37" s="31">
        <v>0</v>
      </c>
      <c r="CH37" s="31">
        <v>4781839.5199999996</v>
      </c>
      <c r="CI37" s="31">
        <v>0</v>
      </c>
      <c r="CJ37" s="31">
        <v>0</v>
      </c>
      <c r="CK37" s="31">
        <v>0</v>
      </c>
      <c r="CL37" s="31">
        <v>346798</v>
      </c>
      <c r="CM37" s="31">
        <v>119390.58</v>
      </c>
      <c r="CN37" s="31">
        <v>5422386.2400000002</v>
      </c>
      <c r="CO37" s="31">
        <v>15687708</v>
      </c>
      <c r="CP37" s="31">
        <v>-67169387</v>
      </c>
      <c r="CQ37" s="31">
        <v>-13182986</v>
      </c>
      <c r="CR37" s="31">
        <v>439237</v>
      </c>
      <c r="CS37" s="31">
        <v>190041938</v>
      </c>
      <c r="CT37" s="31">
        <v>2849439</v>
      </c>
    </row>
    <row r="38" spans="1:98" s="33" customFormat="1">
      <c r="A38" s="38" t="s">
        <v>204</v>
      </c>
      <c r="B38" s="31">
        <v>1971119</v>
      </c>
      <c r="C38" s="31">
        <v>0</v>
      </c>
      <c r="D38" s="31">
        <v>0</v>
      </c>
      <c r="E38" s="31">
        <v>0</v>
      </c>
      <c r="F38" s="31">
        <v>0</v>
      </c>
      <c r="G38" s="31">
        <v>138740.04999999999</v>
      </c>
      <c r="H38" s="31">
        <v>303567.25</v>
      </c>
      <c r="I38" s="31">
        <v>0</v>
      </c>
      <c r="J38" s="31">
        <v>10139.299999999999</v>
      </c>
      <c r="K38" s="31">
        <v>836012.91</v>
      </c>
      <c r="L38" s="31">
        <v>0</v>
      </c>
      <c r="M38" s="31">
        <v>659961.75</v>
      </c>
      <c r="N38" s="31">
        <v>0</v>
      </c>
      <c r="O38" s="31">
        <v>0</v>
      </c>
      <c r="P38" s="31">
        <v>0</v>
      </c>
      <c r="Q38" s="31">
        <v>22697.47</v>
      </c>
      <c r="R38" s="31">
        <v>2480997</v>
      </c>
      <c r="S38" s="31">
        <v>1033164.22</v>
      </c>
      <c r="T38" s="31">
        <v>0</v>
      </c>
      <c r="U38" s="31">
        <v>27151.7</v>
      </c>
      <c r="V38" s="31">
        <v>0</v>
      </c>
      <c r="W38" s="31">
        <v>0</v>
      </c>
      <c r="X38" s="31">
        <v>0</v>
      </c>
      <c r="Y38" s="31">
        <v>134353.39000000001</v>
      </c>
      <c r="Z38" s="31">
        <v>0</v>
      </c>
      <c r="AA38" s="31">
        <v>0</v>
      </c>
      <c r="AB38" s="31">
        <v>0</v>
      </c>
      <c r="AC38" s="31">
        <v>0</v>
      </c>
      <c r="AD38" s="31">
        <v>0</v>
      </c>
      <c r="AE38" s="31">
        <v>15795</v>
      </c>
      <c r="AF38" s="31">
        <v>0</v>
      </c>
      <c r="AG38" s="31">
        <v>175192.08</v>
      </c>
      <c r="AH38" s="31">
        <v>0</v>
      </c>
      <c r="AI38" s="31">
        <v>0</v>
      </c>
      <c r="AJ38" s="31">
        <v>1.51</v>
      </c>
      <c r="AK38" s="31">
        <v>0</v>
      </c>
      <c r="AL38" s="31">
        <v>0</v>
      </c>
      <c r="AM38" s="31">
        <v>88404.25</v>
      </c>
      <c r="AN38" s="31">
        <v>9268.7900000000009</v>
      </c>
      <c r="AO38" s="31">
        <v>0</v>
      </c>
      <c r="AP38" s="31">
        <v>0</v>
      </c>
      <c r="AQ38" s="31">
        <v>0</v>
      </c>
      <c r="AR38" s="31">
        <v>740797.86</v>
      </c>
      <c r="AS38" s="31">
        <v>0</v>
      </c>
      <c r="AT38" s="31">
        <v>62940.5</v>
      </c>
      <c r="AU38" s="31">
        <v>0</v>
      </c>
      <c r="AV38" s="31">
        <v>0</v>
      </c>
      <c r="AW38" s="31">
        <v>0</v>
      </c>
      <c r="AX38" s="31">
        <v>0</v>
      </c>
      <c r="AY38" s="31">
        <v>0</v>
      </c>
      <c r="AZ38" s="31">
        <v>0</v>
      </c>
      <c r="BA38" s="31">
        <v>0</v>
      </c>
      <c r="BB38" s="31">
        <v>168855.64</v>
      </c>
      <c r="BC38" s="31">
        <v>0</v>
      </c>
      <c r="BD38" s="31">
        <v>25071.67</v>
      </c>
      <c r="BE38" s="31">
        <v>0</v>
      </c>
      <c r="BF38" s="31">
        <v>0</v>
      </c>
      <c r="BG38" s="31">
        <v>0</v>
      </c>
      <c r="BH38" s="40">
        <v>1475625</v>
      </c>
      <c r="BI38" s="31">
        <v>0</v>
      </c>
      <c r="BJ38" s="31">
        <v>0</v>
      </c>
      <c r="BK38" s="31">
        <v>0</v>
      </c>
      <c r="BL38" s="31">
        <v>0</v>
      </c>
      <c r="BM38" s="31">
        <v>1475624.66</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6337567</v>
      </c>
      <c r="CD38" s="31">
        <v>0</v>
      </c>
      <c r="CE38" s="31">
        <v>1272494</v>
      </c>
      <c r="CF38" s="31">
        <v>0</v>
      </c>
      <c r="CG38" s="31">
        <v>0</v>
      </c>
      <c r="CH38" s="31">
        <v>135308.89000000001</v>
      </c>
      <c r="CI38" s="31">
        <v>0</v>
      </c>
      <c r="CJ38" s="31">
        <v>0</v>
      </c>
      <c r="CK38" s="31">
        <v>0</v>
      </c>
      <c r="CL38" s="31">
        <v>23562</v>
      </c>
      <c r="CM38" s="31">
        <v>12189.82</v>
      </c>
      <c r="CN38" s="31">
        <v>15639.56</v>
      </c>
      <c r="CO38" s="31">
        <v>0</v>
      </c>
      <c r="CP38" s="31">
        <v>-331803</v>
      </c>
      <c r="CQ38" s="31">
        <v>0</v>
      </c>
      <c r="CR38" s="31">
        <v>15253</v>
      </c>
      <c r="CS38" s="31">
        <v>4919419</v>
      </c>
      <c r="CT38" s="31">
        <v>275504</v>
      </c>
    </row>
    <row r="39" spans="1:98" s="33" customFormat="1">
      <c r="A39" s="38" t="s">
        <v>413</v>
      </c>
      <c r="B39" s="31">
        <v>455466</v>
      </c>
      <c r="C39" s="31">
        <v>0</v>
      </c>
      <c r="D39" s="31">
        <v>0</v>
      </c>
      <c r="E39" s="31">
        <v>0</v>
      </c>
      <c r="F39" s="31">
        <v>0</v>
      </c>
      <c r="G39" s="31">
        <v>0</v>
      </c>
      <c r="H39" s="31">
        <v>0</v>
      </c>
      <c r="I39" s="31">
        <v>0</v>
      </c>
      <c r="J39" s="31">
        <v>0</v>
      </c>
      <c r="K39" s="31">
        <v>0</v>
      </c>
      <c r="L39" s="31">
        <v>0</v>
      </c>
      <c r="M39" s="31">
        <v>455466</v>
      </c>
      <c r="N39" s="31">
        <v>0</v>
      </c>
      <c r="O39" s="31">
        <v>0</v>
      </c>
      <c r="P39" s="31">
        <v>0</v>
      </c>
      <c r="Q39" s="31">
        <v>0</v>
      </c>
      <c r="R39" s="31">
        <v>1521972</v>
      </c>
      <c r="S39" s="31">
        <v>0</v>
      </c>
      <c r="T39" s="31">
        <v>0</v>
      </c>
      <c r="U39" s="31">
        <v>0</v>
      </c>
      <c r="V39" s="31">
        <v>0</v>
      </c>
      <c r="W39" s="31">
        <v>0</v>
      </c>
      <c r="X39" s="31">
        <v>0</v>
      </c>
      <c r="Y39" s="31">
        <v>0</v>
      </c>
      <c r="Z39" s="31">
        <v>0</v>
      </c>
      <c r="AA39" s="31">
        <v>0</v>
      </c>
      <c r="AB39" s="31">
        <v>291451</v>
      </c>
      <c r="AC39" s="31">
        <v>0</v>
      </c>
      <c r="AD39" s="31">
        <v>0</v>
      </c>
      <c r="AE39" s="31">
        <v>5000</v>
      </c>
      <c r="AF39" s="31">
        <v>0</v>
      </c>
      <c r="AG39" s="31">
        <v>0</v>
      </c>
      <c r="AH39" s="31">
        <v>0</v>
      </c>
      <c r="AI39" s="31">
        <v>0</v>
      </c>
      <c r="AJ39" s="31">
        <v>1699.48</v>
      </c>
      <c r="AK39" s="31">
        <v>0</v>
      </c>
      <c r="AL39" s="31">
        <v>0</v>
      </c>
      <c r="AM39" s="31">
        <v>537983.47</v>
      </c>
      <c r="AN39" s="31">
        <v>0</v>
      </c>
      <c r="AO39" s="31">
        <v>0</v>
      </c>
      <c r="AP39" s="31">
        <v>0</v>
      </c>
      <c r="AQ39" s="31">
        <v>685838</v>
      </c>
      <c r="AR39" s="31">
        <v>0</v>
      </c>
      <c r="AS39" s="31">
        <v>0</v>
      </c>
      <c r="AT39" s="31">
        <v>0</v>
      </c>
      <c r="AU39" s="31">
        <v>0</v>
      </c>
      <c r="AV39" s="31">
        <v>0</v>
      </c>
      <c r="AW39" s="31">
        <v>0</v>
      </c>
      <c r="AX39" s="31">
        <v>0</v>
      </c>
      <c r="AY39" s="31">
        <v>0</v>
      </c>
      <c r="AZ39" s="31">
        <v>0</v>
      </c>
      <c r="BA39" s="31">
        <v>0</v>
      </c>
      <c r="BB39" s="31">
        <v>0</v>
      </c>
      <c r="BC39" s="31">
        <v>0</v>
      </c>
      <c r="BD39" s="31">
        <v>0</v>
      </c>
      <c r="BE39" s="31">
        <v>0</v>
      </c>
      <c r="BF39" s="31">
        <v>0</v>
      </c>
      <c r="BG39" s="31">
        <v>0</v>
      </c>
      <c r="BH39" s="40">
        <v>0</v>
      </c>
      <c r="BI39" s="31">
        <v>0</v>
      </c>
      <c r="BJ39" s="31">
        <v>0</v>
      </c>
      <c r="BK39" s="31">
        <v>0</v>
      </c>
      <c r="BL39" s="31">
        <v>0</v>
      </c>
      <c r="BM39" s="31">
        <v>0</v>
      </c>
      <c r="BN39" s="31">
        <v>0</v>
      </c>
      <c r="BO39" s="31">
        <v>0</v>
      </c>
      <c r="BP39" s="31">
        <v>0</v>
      </c>
      <c r="BQ39" s="31">
        <v>0</v>
      </c>
      <c r="BR39" s="31">
        <v>0</v>
      </c>
      <c r="BS39" s="31">
        <v>0</v>
      </c>
      <c r="BT39" s="31">
        <v>0</v>
      </c>
      <c r="BU39" s="31">
        <v>0</v>
      </c>
      <c r="BV39" s="31">
        <v>0</v>
      </c>
      <c r="BW39" s="31">
        <v>0</v>
      </c>
      <c r="BX39" s="31">
        <v>0</v>
      </c>
      <c r="BY39" s="31">
        <v>0</v>
      </c>
      <c r="BZ39" s="31">
        <v>0</v>
      </c>
      <c r="CA39" s="31">
        <v>0</v>
      </c>
      <c r="CB39" s="31">
        <v>0</v>
      </c>
      <c r="CC39" s="31">
        <v>938443</v>
      </c>
      <c r="CD39" s="31">
        <v>0</v>
      </c>
      <c r="CE39" s="31">
        <v>0</v>
      </c>
      <c r="CF39" s="31">
        <v>0</v>
      </c>
      <c r="CG39" s="31">
        <v>0</v>
      </c>
      <c r="CH39" s="31">
        <v>0</v>
      </c>
      <c r="CI39" s="31">
        <v>0</v>
      </c>
      <c r="CJ39" s="31">
        <v>0</v>
      </c>
      <c r="CK39" s="31">
        <v>0</v>
      </c>
      <c r="CL39" s="31">
        <v>0</v>
      </c>
      <c r="CM39" s="31">
        <v>0</v>
      </c>
      <c r="CN39" s="31">
        <v>938443.48</v>
      </c>
      <c r="CO39" s="31">
        <v>0</v>
      </c>
      <c r="CP39" s="31">
        <v>0</v>
      </c>
      <c r="CQ39" s="31">
        <v>0</v>
      </c>
      <c r="CR39" s="31">
        <v>0</v>
      </c>
      <c r="CS39" s="31">
        <v>0</v>
      </c>
      <c r="CT39" s="31">
        <v>0</v>
      </c>
    </row>
    <row r="40" spans="1:98" s="33" customFormat="1">
      <c r="A40" s="38" t="s">
        <v>205</v>
      </c>
      <c r="B40" s="31">
        <v>2939812</v>
      </c>
      <c r="C40" s="31">
        <v>187785.12</v>
      </c>
      <c r="D40" s="31">
        <v>0</v>
      </c>
      <c r="E40" s="31">
        <v>0</v>
      </c>
      <c r="F40" s="31">
        <v>0</v>
      </c>
      <c r="G40" s="31">
        <v>280837.59000000003</v>
      </c>
      <c r="H40" s="31">
        <v>757769.63</v>
      </c>
      <c r="I40" s="31">
        <v>0</v>
      </c>
      <c r="J40" s="31">
        <v>0</v>
      </c>
      <c r="K40" s="31">
        <v>0</v>
      </c>
      <c r="L40" s="31">
        <v>0</v>
      </c>
      <c r="M40" s="31">
        <v>1705447.04</v>
      </c>
      <c r="N40" s="31">
        <v>0</v>
      </c>
      <c r="O40" s="31">
        <v>0</v>
      </c>
      <c r="P40" s="31">
        <v>0</v>
      </c>
      <c r="Q40" s="31">
        <v>7973.04</v>
      </c>
      <c r="R40" s="31">
        <v>10152002</v>
      </c>
      <c r="S40" s="31">
        <v>4906287.95</v>
      </c>
      <c r="T40" s="31">
        <v>0</v>
      </c>
      <c r="U40" s="31">
        <v>26040.82</v>
      </c>
      <c r="V40" s="31">
        <v>0</v>
      </c>
      <c r="W40" s="31">
        <v>0</v>
      </c>
      <c r="X40" s="31">
        <v>0</v>
      </c>
      <c r="Y40" s="31">
        <v>0</v>
      </c>
      <c r="Z40" s="31">
        <v>0</v>
      </c>
      <c r="AA40" s="31">
        <v>51165.45</v>
      </c>
      <c r="AB40" s="31">
        <v>159010.73000000001</v>
      </c>
      <c r="AC40" s="31">
        <v>0</v>
      </c>
      <c r="AD40" s="31">
        <v>0</v>
      </c>
      <c r="AE40" s="31">
        <v>0</v>
      </c>
      <c r="AF40" s="31">
        <v>0</v>
      </c>
      <c r="AG40" s="31">
        <v>0</v>
      </c>
      <c r="AH40" s="31">
        <v>0</v>
      </c>
      <c r="AI40" s="31">
        <v>0</v>
      </c>
      <c r="AJ40" s="31">
        <v>70622.36</v>
      </c>
      <c r="AK40" s="31">
        <v>1679339.09</v>
      </c>
      <c r="AL40" s="31">
        <v>0</v>
      </c>
      <c r="AM40" s="31">
        <v>776746.72</v>
      </c>
      <c r="AN40" s="31">
        <v>63947.6</v>
      </c>
      <c r="AO40" s="31">
        <v>32608.799999999999</v>
      </c>
      <c r="AP40" s="31">
        <v>0</v>
      </c>
      <c r="AQ40" s="31">
        <v>50000</v>
      </c>
      <c r="AR40" s="31">
        <v>1654919.33</v>
      </c>
      <c r="AS40" s="31">
        <v>0</v>
      </c>
      <c r="AT40" s="31">
        <v>90017.16</v>
      </c>
      <c r="AU40" s="31">
        <v>0</v>
      </c>
      <c r="AV40" s="31">
        <v>0</v>
      </c>
      <c r="AW40" s="31">
        <v>0</v>
      </c>
      <c r="AX40" s="31">
        <v>0</v>
      </c>
      <c r="AY40" s="31">
        <v>0</v>
      </c>
      <c r="AZ40" s="31">
        <v>37763.51</v>
      </c>
      <c r="BA40" s="31">
        <v>0</v>
      </c>
      <c r="BB40" s="31">
        <v>553532.43999999994</v>
      </c>
      <c r="BC40" s="31">
        <v>0</v>
      </c>
      <c r="BD40" s="31">
        <v>0</v>
      </c>
      <c r="BE40" s="31">
        <v>0</v>
      </c>
      <c r="BF40" s="31">
        <v>0</v>
      </c>
      <c r="BG40" s="31">
        <v>0</v>
      </c>
      <c r="BH40" s="40">
        <v>17712049</v>
      </c>
      <c r="BI40" s="31">
        <v>0</v>
      </c>
      <c r="BJ40" s="31">
        <v>0</v>
      </c>
      <c r="BK40" s="31">
        <v>0</v>
      </c>
      <c r="BL40" s="31">
        <v>0</v>
      </c>
      <c r="BM40" s="31">
        <v>17668849.460000001</v>
      </c>
      <c r="BN40" s="31">
        <v>0</v>
      </c>
      <c r="BO40" s="31">
        <v>0</v>
      </c>
      <c r="BP40" s="31">
        <v>0</v>
      </c>
      <c r="BQ40" s="31">
        <v>43200</v>
      </c>
      <c r="BR40" s="31">
        <v>0</v>
      </c>
      <c r="BS40" s="31">
        <v>0</v>
      </c>
      <c r="BT40" s="31">
        <v>0</v>
      </c>
      <c r="BU40" s="31">
        <v>0</v>
      </c>
      <c r="BV40" s="31">
        <v>0</v>
      </c>
      <c r="BW40" s="31">
        <v>0</v>
      </c>
      <c r="BX40" s="31">
        <v>0</v>
      </c>
      <c r="BY40" s="31">
        <v>0</v>
      </c>
      <c r="BZ40" s="31">
        <v>0</v>
      </c>
      <c r="CA40" s="31">
        <v>0</v>
      </c>
      <c r="CB40" s="31">
        <v>0</v>
      </c>
      <c r="CC40" s="31">
        <v>23519925</v>
      </c>
      <c r="CD40" s="31">
        <v>8170361.9000000004</v>
      </c>
      <c r="CE40" s="31">
        <v>1261256</v>
      </c>
      <c r="CF40" s="31">
        <v>45000</v>
      </c>
      <c r="CG40" s="31">
        <v>0</v>
      </c>
      <c r="CH40" s="31">
        <v>306566.78999999998</v>
      </c>
      <c r="CI40" s="31">
        <v>0</v>
      </c>
      <c r="CJ40" s="31">
        <v>0</v>
      </c>
      <c r="CK40" s="31">
        <v>0</v>
      </c>
      <c r="CL40" s="31">
        <v>40497</v>
      </c>
      <c r="CM40" s="31">
        <v>8640.6200000000008</v>
      </c>
      <c r="CN40" s="31">
        <v>249427.8</v>
      </c>
      <c r="CO40" s="31">
        <v>1196006</v>
      </c>
      <c r="CP40" s="31">
        <v>-2155245</v>
      </c>
      <c r="CQ40" s="31">
        <v>-1263169</v>
      </c>
      <c r="CR40" s="31">
        <v>33667.269999999997</v>
      </c>
      <c r="CS40" s="31">
        <v>15195698</v>
      </c>
      <c r="CT40" s="31">
        <v>431218</v>
      </c>
    </row>
    <row r="41" spans="1:98" s="33" customFormat="1">
      <c r="A41" s="38" t="s">
        <v>206</v>
      </c>
      <c r="B41" s="31">
        <v>23303724</v>
      </c>
      <c r="C41" s="31">
        <v>1378263.52</v>
      </c>
      <c r="D41" s="31">
        <v>0</v>
      </c>
      <c r="E41" s="31">
        <v>0</v>
      </c>
      <c r="F41" s="31">
        <v>0</v>
      </c>
      <c r="G41" s="31">
        <v>1461967.55</v>
      </c>
      <c r="H41" s="31">
        <v>6204084.79</v>
      </c>
      <c r="I41" s="31">
        <v>0</v>
      </c>
      <c r="J41" s="31">
        <v>43195.96</v>
      </c>
      <c r="K41" s="31">
        <v>0</v>
      </c>
      <c r="L41" s="31">
        <v>0</v>
      </c>
      <c r="M41" s="31">
        <v>13065076.52</v>
      </c>
      <c r="N41" s="31">
        <v>0</v>
      </c>
      <c r="O41" s="31">
        <v>0</v>
      </c>
      <c r="P41" s="31">
        <v>149056.07</v>
      </c>
      <c r="Q41" s="31">
        <v>1002079.43</v>
      </c>
      <c r="R41" s="31">
        <v>190935577</v>
      </c>
      <c r="S41" s="31">
        <v>131594689.81</v>
      </c>
      <c r="T41" s="31">
        <v>0</v>
      </c>
      <c r="U41" s="31">
        <v>266863.18</v>
      </c>
      <c r="V41" s="31">
        <v>0</v>
      </c>
      <c r="W41" s="31">
        <v>0</v>
      </c>
      <c r="X41" s="31">
        <v>866870.06</v>
      </c>
      <c r="Y41" s="31">
        <v>0</v>
      </c>
      <c r="Z41" s="31">
        <v>603339.09</v>
      </c>
      <c r="AA41" s="31">
        <v>5134.8</v>
      </c>
      <c r="AB41" s="31">
        <v>80623.009999999995</v>
      </c>
      <c r="AC41" s="31">
        <v>0</v>
      </c>
      <c r="AD41" s="31">
        <v>522313.91</v>
      </c>
      <c r="AE41" s="31">
        <v>74102</v>
      </c>
      <c r="AF41" s="31">
        <v>0</v>
      </c>
      <c r="AG41" s="31">
        <v>9482590.6500000004</v>
      </c>
      <c r="AH41" s="31">
        <v>0</v>
      </c>
      <c r="AI41" s="31">
        <v>1691637.28</v>
      </c>
      <c r="AJ41" s="31">
        <v>194748.73</v>
      </c>
      <c r="AK41" s="31">
        <v>0</v>
      </c>
      <c r="AL41" s="31">
        <v>0</v>
      </c>
      <c r="AM41" s="31">
        <v>5382398.2800000003</v>
      </c>
      <c r="AN41" s="31">
        <v>0</v>
      </c>
      <c r="AO41" s="31">
        <v>0</v>
      </c>
      <c r="AP41" s="31">
        <v>282081.7</v>
      </c>
      <c r="AQ41" s="31">
        <v>0</v>
      </c>
      <c r="AR41" s="31">
        <v>33612149.770000003</v>
      </c>
      <c r="AS41" s="31">
        <v>0</v>
      </c>
      <c r="AT41" s="31">
        <v>4433390.78</v>
      </c>
      <c r="AU41" s="31">
        <v>350136.12</v>
      </c>
      <c r="AV41" s="31">
        <v>0</v>
      </c>
      <c r="AW41" s="31">
        <v>0</v>
      </c>
      <c r="AX41" s="31">
        <v>0</v>
      </c>
      <c r="AY41" s="31">
        <v>148187</v>
      </c>
      <c r="AZ41" s="31">
        <v>1328471.3</v>
      </c>
      <c r="BA41" s="31">
        <v>0</v>
      </c>
      <c r="BB41" s="31">
        <v>0</v>
      </c>
      <c r="BC41" s="31">
        <v>0</v>
      </c>
      <c r="BD41" s="31">
        <v>15850</v>
      </c>
      <c r="BE41" s="31">
        <v>0</v>
      </c>
      <c r="BF41" s="31">
        <v>0</v>
      </c>
      <c r="BG41" s="31">
        <v>0</v>
      </c>
      <c r="BH41" s="40">
        <v>94786709</v>
      </c>
      <c r="BI41" s="31">
        <v>0</v>
      </c>
      <c r="BJ41" s="31">
        <v>0</v>
      </c>
      <c r="BK41" s="31">
        <v>108960000</v>
      </c>
      <c r="BL41" s="31">
        <v>0</v>
      </c>
      <c r="BM41" s="31">
        <v>11488883.4</v>
      </c>
      <c r="BN41" s="31">
        <v>0</v>
      </c>
      <c r="BO41" s="31">
        <v>-49387328.119999997</v>
      </c>
      <c r="BP41" s="31">
        <v>23515260.300000001</v>
      </c>
      <c r="BQ41" s="31">
        <v>209893.76000000001</v>
      </c>
      <c r="BR41" s="31">
        <v>0</v>
      </c>
      <c r="BS41" s="31">
        <v>0</v>
      </c>
      <c r="BT41" s="31">
        <v>0</v>
      </c>
      <c r="BU41" s="31">
        <v>0</v>
      </c>
      <c r="BV41" s="31">
        <v>0</v>
      </c>
      <c r="BW41" s="31">
        <v>0</v>
      </c>
      <c r="BX41" s="31">
        <v>0</v>
      </c>
      <c r="BY41" s="31">
        <v>0</v>
      </c>
      <c r="BZ41" s="31">
        <v>0</v>
      </c>
      <c r="CA41" s="31">
        <v>0</v>
      </c>
      <c r="CB41" s="31">
        <v>0</v>
      </c>
      <c r="CC41" s="31">
        <v>185556154</v>
      </c>
      <c r="CD41" s="31">
        <v>4707205.96</v>
      </c>
      <c r="CE41" s="31">
        <v>4180813</v>
      </c>
      <c r="CF41" s="31">
        <v>0</v>
      </c>
      <c r="CG41" s="31">
        <v>706015.09</v>
      </c>
      <c r="CH41" s="31">
        <v>0</v>
      </c>
      <c r="CI41" s="31">
        <v>0</v>
      </c>
      <c r="CJ41" s="31">
        <v>0</v>
      </c>
      <c r="CK41" s="31">
        <v>0</v>
      </c>
      <c r="CL41" s="31">
        <v>0</v>
      </c>
      <c r="CM41" s="31">
        <v>792794.61</v>
      </c>
      <c r="CN41" s="31">
        <v>2247741.66</v>
      </c>
      <c r="CO41" s="31">
        <v>17299991</v>
      </c>
      <c r="CP41" s="31">
        <v>0</v>
      </c>
      <c r="CQ41" s="31">
        <v>0</v>
      </c>
      <c r="CR41" s="31">
        <v>444567</v>
      </c>
      <c r="CS41" s="31">
        <v>155177026</v>
      </c>
      <c r="CT41" s="31">
        <v>0</v>
      </c>
    </row>
    <row r="42" spans="1:98" s="33" customFormat="1">
      <c r="A42" s="38" t="s">
        <v>344</v>
      </c>
      <c r="B42" s="31">
        <v>559376</v>
      </c>
      <c r="C42" s="31">
        <v>0</v>
      </c>
      <c r="D42" s="31">
        <v>0</v>
      </c>
      <c r="E42" s="31">
        <v>0</v>
      </c>
      <c r="F42" s="31">
        <v>0</v>
      </c>
      <c r="G42" s="31">
        <v>19613.14</v>
      </c>
      <c r="H42" s="31">
        <v>146789.72</v>
      </c>
      <c r="I42" s="31">
        <v>0</v>
      </c>
      <c r="J42" s="31">
        <v>0</v>
      </c>
      <c r="K42" s="31">
        <v>0</v>
      </c>
      <c r="L42" s="31">
        <v>0</v>
      </c>
      <c r="M42" s="31">
        <v>390575.52</v>
      </c>
      <c r="N42" s="31">
        <v>0</v>
      </c>
      <c r="O42" s="31">
        <v>0</v>
      </c>
      <c r="P42" s="31">
        <v>0</v>
      </c>
      <c r="Q42" s="31">
        <v>2398.02</v>
      </c>
      <c r="R42" s="31">
        <v>4333008</v>
      </c>
      <c r="S42" s="31">
        <v>0</v>
      </c>
      <c r="T42" s="31">
        <v>0</v>
      </c>
      <c r="U42" s="31">
        <v>12126.65</v>
      </c>
      <c r="V42" s="31">
        <v>1333701.3799999999</v>
      </c>
      <c r="W42" s="31">
        <v>0</v>
      </c>
      <c r="X42" s="31">
        <v>201859.04</v>
      </c>
      <c r="Y42" s="31">
        <v>0</v>
      </c>
      <c r="Z42" s="31">
        <v>47171.199999999997</v>
      </c>
      <c r="AA42" s="31">
        <v>0</v>
      </c>
      <c r="AB42" s="31">
        <v>293959.42</v>
      </c>
      <c r="AC42" s="31">
        <v>0</v>
      </c>
      <c r="AD42" s="31">
        <v>106370.38</v>
      </c>
      <c r="AE42" s="31">
        <v>0</v>
      </c>
      <c r="AF42" s="31">
        <v>0</v>
      </c>
      <c r="AG42" s="31">
        <v>250489.9</v>
      </c>
      <c r="AH42" s="31">
        <v>0</v>
      </c>
      <c r="AI42" s="31">
        <v>105294.61</v>
      </c>
      <c r="AJ42" s="31">
        <v>2185.6799999999998</v>
      </c>
      <c r="AK42" s="31">
        <v>0</v>
      </c>
      <c r="AL42" s="31">
        <v>0</v>
      </c>
      <c r="AM42" s="31">
        <v>298735.24</v>
      </c>
      <c r="AN42" s="31">
        <v>0</v>
      </c>
      <c r="AO42" s="31">
        <v>0</v>
      </c>
      <c r="AP42" s="31">
        <v>0</v>
      </c>
      <c r="AQ42" s="31">
        <v>0</v>
      </c>
      <c r="AR42" s="31">
        <v>674244.14</v>
      </c>
      <c r="AS42" s="31">
        <v>0</v>
      </c>
      <c r="AT42" s="31">
        <v>244695.04000000001</v>
      </c>
      <c r="AU42" s="31">
        <v>25958.55</v>
      </c>
      <c r="AV42" s="31">
        <v>0</v>
      </c>
      <c r="AW42" s="31">
        <v>0</v>
      </c>
      <c r="AX42" s="31">
        <v>0</v>
      </c>
      <c r="AY42" s="31">
        <v>0</v>
      </c>
      <c r="AZ42" s="31">
        <v>125556.59</v>
      </c>
      <c r="BA42" s="31">
        <v>0</v>
      </c>
      <c r="BB42" s="31">
        <v>72197.259999999995</v>
      </c>
      <c r="BC42" s="31">
        <v>0</v>
      </c>
      <c r="BD42" s="31">
        <v>538463</v>
      </c>
      <c r="BE42" s="31">
        <v>0</v>
      </c>
      <c r="BF42" s="31">
        <v>0</v>
      </c>
      <c r="BG42" s="31">
        <v>0</v>
      </c>
      <c r="BH42" s="40">
        <v>53410</v>
      </c>
      <c r="BI42" s="31">
        <v>0</v>
      </c>
      <c r="BJ42" s="31">
        <v>0</v>
      </c>
      <c r="BK42" s="31">
        <v>0</v>
      </c>
      <c r="BL42" s="31">
        <v>0</v>
      </c>
      <c r="BM42" s="31">
        <v>53410.32</v>
      </c>
      <c r="BN42" s="31">
        <v>0</v>
      </c>
      <c r="BO42" s="31">
        <v>0</v>
      </c>
      <c r="BP42" s="31">
        <v>0</v>
      </c>
      <c r="BQ42" s="31">
        <v>0</v>
      </c>
      <c r="BR42" s="31">
        <v>0</v>
      </c>
      <c r="BS42" s="31">
        <v>0</v>
      </c>
      <c r="BT42" s="31">
        <v>0</v>
      </c>
      <c r="BU42" s="31">
        <v>0</v>
      </c>
      <c r="BV42" s="31">
        <v>0</v>
      </c>
      <c r="BW42" s="31">
        <v>0</v>
      </c>
      <c r="BX42" s="31">
        <v>0</v>
      </c>
      <c r="BY42" s="31">
        <v>0</v>
      </c>
      <c r="BZ42" s="31">
        <v>0</v>
      </c>
      <c r="CA42" s="31">
        <v>0</v>
      </c>
      <c r="CB42" s="31">
        <v>0</v>
      </c>
      <c r="CC42" s="31">
        <v>7475396</v>
      </c>
      <c r="CD42" s="31">
        <v>303885.3</v>
      </c>
      <c r="CE42" s="31">
        <v>785117</v>
      </c>
      <c r="CF42" s="31">
        <v>0</v>
      </c>
      <c r="CG42" s="31">
        <v>0</v>
      </c>
      <c r="CH42" s="31">
        <v>0</v>
      </c>
      <c r="CI42" s="31">
        <v>0</v>
      </c>
      <c r="CJ42" s="31">
        <v>0</v>
      </c>
      <c r="CK42" s="31">
        <v>0</v>
      </c>
      <c r="CL42" s="31">
        <v>16199</v>
      </c>
      <c r="CM42" s="31">
        <v>10968.8</v>
      </c>
      <c r="CN42" s="31">
        <v>111824.89</v>
      </c>
      <c r="CO42" s="31">
        <v>0</v>
      </c>
      <c r="CP42" s="31">
        <v>-622245</v>
      </c>
      <c r="CQ42" s="31">
        <v>-614780</v>
      </c>
      <c r="CR42" s="31">
        <v>14168</v>
      </c>
      <c r="CS42" s="31">
        <v>7425258</v>
      </c>
      <c r="CT42" s="31">
        <v>45000</v>
      </c>
    </row>
    <row r="43" spans="1:98" s="33" customFormat="1">
      <c r="A43" s="38" t="s">
        <v>207</v>
      </c>
      <c r="B43" s="31">
        <v>21710856</v>
      </c>
      <c r="C43" s="31">
        <v>0</v>
      </c>
      <c r="D43" s="31">
        <v>0</v>
      </c>
      <c r="E43" s="31">
        <v>3404765.37</v>
      </c>
      <c r="F43" s="31">
        <v>0</v>
      </c>
      <c r="G43" s="31">
        <v>1912267.84</v>
      </c>
      <c r="H43" s="31">
        <v>4808022.4800000004</v>
      </c>
      <c r="I43" s="31">
        <v>0</v>
      </c>
      <c r="J43" s="31">
        <v>170901.12</v>
      </c>
      <c r="K43" s="31">
        <v>28811.599999999999</v>
      </c>
      <c r="L43" s="31">
        <v>0</v>
      </c>
      <c r="M43" s="31">
        <v>11024542.42</v>
      </c>
      <c r="N43" s="31">
        <v>0</v>
      </c>
      <c r="O43" s="31">
        <v>0</v>
      </c>
      <c r="P43" s="31">
        <v>0</v>
      </c>
      <c r="Q43" s="31">
        <v>361544.73</v>
      </c>
      <c r="R43" s="31">
        <v>97585326</v>
      </c>
      <c r="S43" s="31">
        <v>66404977.32</v>
      </c>
      <c r="T43" s="31">
        <v>0</v>
      </c>
      <c r="U43" s="31">
        <v>126320.28</v>
      </c>
      <c r="V43" s="31">
        <v>0</v>
      </c>
      <c r="W43" s="31">
        <v>0</v>
      </c>
      <c r="X43" s="31">
        <v>103081.86</v>
      </c>
      <c r="Y43" s="31">
        <v>782287.01</v>
      </c>
      <c r="Z43" s="31">
        <v>5951.81</v>
      </c>
      <c r="AA43" s="31">
        <v>0</v>
      </c>
      <c r="AB43" s="31">
        <v>25150.11</v>
      </c>
      <c r="AC43" s="31">
        <v>0</v>
      </c>
      <c r="AD43" s="31">
        <v>174828.02</v>
      </c>
      <c r="AE43" s="31">
        <v>225982.72</v>
      </c>
      <c r="AF43" s="31">
        <v>0</v>
      </c>
      <c r="AG43" s="31">
        <v>589707.28</v>
      </c>
      <c r="AH43" s="31">
        <v>0</v>
      </c>
      <c r="AI43" s="31">
        <v>167641.73000000001</v>
      </c>
      <c r="AJ43" s="31">
        <v>129710.84</v>
      </c>
      <c r="AK43" s="31">
        <v>0</v>
      </c>
      <c r="AL43" s="31">
        <v>0</v>
      </c>
      <c r="AM43" s="31">
        <v>2092563.53</v>
      </c>
      <c r="AN43" s="31">
        <v>895009.48</v>
      </c>
      <c r="AO43" s="31">
        <v>0</v>
      </c>
      <c r="AP43" s="31">
        <v>30683.1</v>
      </c>
      <c r="AQ43" s="31">
        <v>0</v>
      </c>
      <c r="AR43" s="31">
        <v>23916810.510000002</v>
      </c>
      <c r="AS43" s="31">
        <v>0</v>
      </c>
      <c r="AT43" s="31">
        <v>493754.66</v>
      </c>
      <c r="AU43" s="31">
        <v>0</v>
      </c>
      <c r="AV43" s="31">
        <v>0</v>
      </c>
      <c r="AW43" s="31">
        <v>0</v>
      </c>
      <c r="AX43" s="31">
        <v>0</v>
      </c>
      <c r="AY43" s="31">
        <v>8445</v>
      </c>
      <c r="AZ43" s="31">
        <v>34279.089999999997</v>
      </c>
      <c r="BA43" s="31">
        <v>832.28</v>
      </c>
      <c r="BB43" s="31">
        <v>828939.58</v>
      </c>
      <c r="BC43" s="31">
        <v>556814.92000000004</v>
      </c>
      <c r="BD43" s="31">
        <v>-8445</v>
      </c>
      <c r="BE43" s="31">
        <v>0</v>
      </c>
      <c r="BF43" s="31">
        <v>0</v>
      </c>
      <c r="BG43" s="31">
        <v>0</v>
      </c>
      <c r="BH43" s="40">
        <v>37561902</v>
      </c>
      <c r="BI43" s="31">
        <v>0</v>
      </c>
      <c r="BJ43" s="31">
        <v>0</v>
      </c>
      <c r="BK43" s="31">
        <v>0</v>
      </c>
      <c r="BL43" s="31">
        <v>0</v>
      </c>
      <c r="BM43" s="31">
        <v>37561901.850000001</v>
      </c>
      <c r="BN43" s="31">
        <v>0</v>
      </c>
      <c r="BO43" s="31">
        <v>0</v>
      </c>
      <c r="BP43" s="31">
        <v>0</v>
      </c>
      <c r="BQ43" s="31">
        <v>0</v>
      </c>
      <c r="BR43" s="31">
        <v>0</v>
      </c>
      <c r="BS43" s="31">
        <v>0</v>
      </c>
      <c r="BT43" s="31">
        <v>0</v>
      </c>
      <c r="BU43" s="31">
        <v>0</v>
      </c>
      <c r="BV43" s="31">
        <v>0</v>
      </c>
      <c r="BW43" s="31">
        <v>0</v>
      </c>
      <c r="BX43" s="31">
        <v>0</v>
      </c>
      <c r="BY43" s="31">
        <v>0</v>
      </c>
      <c r="BZ43" s="31">
        <v>0</v>
      </c>
      <c r="CA43" s="31">
        <v>0</v>
      </c>
      <c r="CB43" s="31">
        <v>0</v>
      </c>
      <c r="CC43" s="31">
        <v>61038007</v>
      </c>
      <c r="CD43" s="31">
        <v>1988639</v>
      </c>
      <c r="CE43" s="31">
        <v>0</v>
      </c>
      <c r="CF43" s="31">
        <v>182501.53</v>
      </c>
      <c r="CG43" s="31">
        <v>0</v>
      </c>
      <c r="CH43" s="31">
        <v>2989728.39</v>
      </c>
      <c r="CI43" s="31">
        <v>0</v>
      </c>
      <c r="CJ43" s="31">
        <v>0</v>
      </c>
      <c r="CK43" s="31">
        <v>0</v>
      </c>
      <c r="CL43" s="31">
        <v>331336</v>
      </c>
      <c r="CM43" s="31">
        <v>200782.74</v>
      </c>
      <c r="CN43" s="31">
        <v>687474.04</v>
      </c>
      <c r="CO43" s="31">
        <v>5240836</v>
      </c>
      <c r="CP43" s="31">
        <v>-16970947</v>
      </c>
      <c r="CQ43" s="31">
        <v>-5570557</v>
      </c>
      <c r="CR43" s="31">
        <v>200618</v>
      </c>
      <c r="CS43" s="31">
        <v>70498324</v>
      </c>
      <c r="CT43" s="31">
        <v>1259271</v>
      </c>
    </row>
    <row r="44" spans="1:98" s="33" customFormat="1">
      <c r="A44" s="38" t="s">
        <v>208</v>
      </c>
      <c r="B44" s="31">
        <v>918542</v>
      </c>
      <c r="C44" s="31">
        <v>0</v>
      </c>
      <c r="D44" s="31">
        <v>0</v>
      </c>
      <c r="E44" s="31">
        <v>0</v>
      </c>
      <c r="F44" s="31">
        <v>0</v>
      </c>
      <c r="G44" s="31">
        <v>81163.13</v>
      </c>
      <c r="H44" s="31">
        <v>160666.69</v>
      </c>
      <c r="I44" s="31">
        <v>0</v>
      </c>
      <c r="J44" s="31">
        <v>5580.1</v>
      </c>
      <c r="K44" s="31">
        <v>145680.12</v>
      </c>
      <c r="L44" s="31">
        <v>0</v>
      </c>
      <c r="M44" s="31">
        <v>525451.59</v>
      </c>
      <c r="N44" s="31">
        <v>0</v>
      </c>
      <c r="O44" s="31">
        <v>0</v>
      </c>
      <c r="P44" s="31">
        <v>0</v>
      </c>
      <c r="Q44" s="31">
        <v>0</v>
      </c>
      <c r="R44" s="31">
        <v>1500559</v>
      </c>
      <c r="S44" s="31">
        <v>1180627.98</v>
      </c>
      <c r="T44" s="31">
        <v>0</v>
      </c>
      <c r="U44" s="31">
        <v>3447.71</v>
      </c>
      <c r="V44" s="31">
        <v>0</v>
      </c>
      <c r="W44" s="31">
        <v>0</v>
      </c>
      <c r="X44" s="31">
        <v>0</v>
      </c>
      <c r="Y44" s="31">
        <v>0</v>
      </c>
      <c r="Z44" s="31">
        <v>1146.7</v>
      </c>
      <c r="AA44" s="31">
        <v>0</v>
      </c>
      <c r="AB44" s="31">
        <v>0</v>
      </c>
      <c r="AC44" s="31">
        <v>0</v>
      </c>
      <c r="AD44" s="31">
        <v>1385</v>
      </c>
      <c r="AE44" s="31">
        <v>0</v>
      </c>
      <c r="AF44" s="31">
        <v>0</v>
      </c>
      <c r="AG44" s="31">
        <v>32545.95</v>
      </c>
      <c r="AH44" s="31">
        <v>0</v>
      </c>
      <c r="AI44" s="31">
        <v>719</v>
      </c>
      <c r="AJ44" s="31">
        <v>851.81</v>
      </c>
      <c r="AK44" s="31">
        <v>0</v>
      </c>
      <c r="AL44" s="31">
        <v>0</v>
      </c>
      <c r="AM44" s="31">
        <v>29780.09</v>
      </c>
      <c r="AN44" s="31">
        <v>8409.66</v>
      </c>
      <c r="AO44" s="31">
        <v>0</v>
      </c>
      <c r="AP44" s="31">
        <v>0</v>
      </c>
      <c r="AQ44" s="31">
        <v>0</v>
      </c>
      <c r="AR44" s="31">
        <v>194100.18</v>
      </c>
      <c r="AS44" s="31">
        <v>0</v>
      </c>
      <c r="AT44" s="31">
        <v>0</v>
      </c>
      <c r="AU44" s="31">
        <v>0</v>
      </c>
      <c r="AV44" s="31">
        <v>0</v>
      </c>
      <c r="AW44" s="31">
        <v>0</v>
      </c>
      <c r="AX44" s="31">
        <v>0</v>
      </c>
      <c r="AY44" s="31">
        <v>0</v>
      </c>
      <c r="AZ44" s="31">
        <v>0</v>
      </c>
      <c r="BA44" s="31">
        <v>0</v>
      </c>
      <c r="BB44" s="31">
        <v>47544.98</v>
      </c>
      <c r="BC44" s="31">
        <v>0</v>
      </c>
      <c r="BD44" s="31">
        <v>0</v>
      </c>
      <c r="BE44" s="31">
        <v>0</v>
      </c>
      <c r="BF44" s="31">
        <v>0</v>
      </c>
      <c r="BG44" s="31">
        <v>0</v>
      </c>
      <c r="BH44" s="40">
        <v>146052</v>
      </c>
      <c r="BI44" s="31">
        <v>0</v>
      </c>
      <c r="BJ44" s="31">
        <v>0</v>
      </c>
      <c r="BK44" s="31">
        <v>0</v>
      </c>
      <c r="BL44" s="31">
        <v>0</v>
      </c>
      <c r="BM44" s="31">
        <v>146052.09</v>
      </c>
      <c r="BN44" s="31">
        <v>0</v>
      </c>
      <c r="BO44" s="31">
        <v>0</v>
      </c>
      <c r="BP44" s="31">
        <v>0</v>
      </c>
      <c r="BQ44" s="31">
        <v>0</v>
      </c>
      <c r="BR44" s="31">
        <v>0</v>
      </c>
      <c r="BS44" s="31">
        <v>0</v>
      </c>
      <c r="BT44" s="31">
        <v>0</v>
      </c>
      <c r="BU44" s="31">
        <v>0</v>
      </c>
      <c r="BV44" s="31">
        <v>0</v>
      </c>
      <c r="BW44" s="31">
        <v>0</v>
      </c>
      <c r="BX44" s="31">
        <v>0</v>
      </c>
      <c r="BY44" s="31">
        <v>0</v>
      </c>
      <c r="BZ44" s="31">
        <v>0</v>
      </c>
      <c r="CA44" s="31">
        <v>0</v>
      </c>
      <c r="CB44" s="31">
        <v>0</v>
      </c>
      <c r="CC44" s="31">
        <v>2080296</v>
      </c>
      <c r="CD44" s="31">
        <v>0</v>
      </c>
      <c r="CE44" s="31">
        <v>0</v>
      </c>
      <c r="CF44" s="31">
        <v>10145.129999999999</v>
      </c>
      <c r="CG44" s="31">
        <v>0</v>
      </c>
      <c r="CH44" s="31">
        <v>106878.73</v>
      </c>
      <c r="CI44" s="31">
        <v>0</v>
      </c>
      <c r="CJ44" s="31">
        <v>0</v>
      </c>
      <c r="CK44" s="31">
        <v>0</v>
      </c>
      <c r="CL44" s="31">
        <v>8836</v>
      </c>
      <c r="CM44" s="31">
        <v>0</v>
      </c>
      <c r="CN44" s="31">
        <v>25200.560000000001</v>
      </c>
      <c r="CO44" s="31">
        <v>0</v>
      </c>
      <c r="CP44" s="31">
        <v>-513243</v>
      </c>
      <c r="CQ44" s="31">
        <v>0</v>
      </c>
      <c r="CR44" s="31">
        <v>6915</v>
      </c>
      <c r="CS44" s="31">
        <v>2109911</v>
      </c>
      <c r="CT44" s="31">
        <v>325653</v>
      </c>
    </row>
    <row r="45" spans="1:98" s="33" customFormat="1">
      <c r="A45" s="38" t="s">
        <v>209</v>
      </c>
      <c r="B45" s="31">
        <v>70186932</v>
      </c>
      <c r="C45" s="31">
        <v>740787.19</v>
      </c>
      <c r="D45" s="31">
        <v>0</v>
      </c>
      <c r="E45" s="31">
        <v>687700.98</v>
      </c>
      <c r="F45" s="31">
        <v>0</v>
      </c>
      <c r="G45" s="31">
        <v>8065595.9500000002</v>
      </c>
      <c r="H45" s="31">
        <v>23007218.98</v>
      </c>
      <c r="I45" s="31">
        <v>0</v>
      </c>
      <c r="J45" s="31">
        <v>287641.24</v>
      </c>
      <c r="K45" s="31">
        <v>0</v>
      </c>
      <c r="L45" s="31">
        <v>0</v>
      </c>
      <c r="M45" s="31">
        <v>35213122.289999999</v>
      </c>
      <c r="N45" s="31">
        <v>0</v>
      </c>
      <c r="O45" s="31">
        <v>0</v>
      </c>
      <c r="P45" s="31">
        <v>0</v>
      </c>
      <c r="Q45" s="31">
        <v>2184865.0099999998</v>
      </c>
      <c r="R45" s="31">
        <v>179505046</v>
      </c>
      <c r="S45" s="31">
        <v>104030529.36</v>
      </c>
      <c r="T45" s="31">
        <v>0</v>
      </c>
      <c r="U45" s="31">
        <v>179134</v>
      </c>
      <c r="V45" s="31">
        <v>0</v>
      </c>
      <c r="W45" s="31">
        <v>0</v>
      </c>
      <c r="X45" s="31">
        <v>1846570.9</v>
      </c>
      <c r="Y45" s="31">
        <v>1493039.89</v>
      </c>
      <c r="Z45" s="31">
        <v>486366.45</v>
      </c>
      <c r="AA45" s="31">
        <v>260782.7</v>
      </c>
      <c r="AB45" s="31">
        <v>168828.79999999999</v>
      </c>
      <c r="AC45" s="31">
        <v>0</v>
      </c>
      <c r="AD45" s="31">
        <v>81404.100000000006</v>
      </c>
      <c r="AE45" s="31">
        <v>2258403.2799999998</v>
      </c>
      <c r="AF45" s="31">
        <v>0</v>
      </c>
      <c r="AG45" s="31">
        <v>798948.73</v>
      </c>
      <c r="AH45" s="31">
        <v>0</v>
      </c>
      <c r="AI45" s="31">
        <v>243769.71</v>
      </c>
      <c r="AJ45" s="31">
        <v>109865.94</v>
      </c>
      <c r="AK45" s="31">
        <v>0</v>
      </c>
      <c r="AL45" s="31">
        <v>0</v>
      </c>
      <c r="AM45" s="31">
        <v>9982016.3499999996</v>
      </c>
      <c r="AN45" s="31">
        <v>1277392.97</v>
      </c>
      <c r="AO45" s="31">
        <v>30606.23</v>
      </c>
      <c r="AP45" s="31">
        <v>182697.60000000001</v>
      </c>
      <c r="AQ45" s="31">
        <v>0</v>
      </c>
      <c r="AR45" s="31">
        <v>46579390.460000001</v>
      </c>
      <c r="AS45" s="31">
        <v>0</v>
      </c>
      <c r="AT45" s="31">
        <v>0</v>
      </c>
      <c r="AU45" s="31">
        <v>0</v>
      </c>
      <c r="AV45" s="31">
        <v>0</v>
      </c>
      <c r="AW45" s="31">
        <v>0</v>
      </c>
      <c r="AX45" s="31">
        <v>0</v>
      </c>
      <c r="AY45" s="31">
        <v>32744</v>
      </c>
      <c r="AZ45" s="31">
        <v>87231.2</v>
      </c>
      <c r="BA45" s="31">
        <v>0</v>
      </c>
      <c r="BB45" s="31">
        <v>6816788.8700000001</v>
      </c>
      <c r="BC45" s="31">
        <v>0</v>
      </c>
      <c r="BD45" s="31">
        <v>2479704.19</v>
      </c>
      <c r="BE45" s="31">
        <v>0</v>
      </c>
      <c r="BF45" s="31">
        <v>0</v>
      </c>
      <c r="BG45" s="31">
        <v>78830</v>
      </c>
      <c r="BH45" s="40">
        <v>13039174</v>
      </c>
      <c r="BI45" s="31">
        <v>0</v>
      </c>
      <c r="BJ45" s="31">
        <v>0</v>
      </c>
      <c r="BK45" s="31">
        <v>0</v>
      </c>
      <c r="BL45" s="31">
        <v>0</v>
      </c>
      <c r="BM45" s="31">
        <v>12918289.539999999</v>
      </c>
      <c r="BN45" s="31">
        <v>0</v>
      </c>
      <c r="BO45" s="31">
        <v>120884.82</v>
      </c>
      <c r="BP45" s="31">
        <v>0</v>
      </c>
      <c r="BQ45" s="31">
        <v>0</v>
      </c>
      <c r="BR45" s="31">
        <v>0</v>
      </c>
      <c r="BS45" s="31">
        <v>0</v>
      </c>
      <c r="BT45" s="31">
        <v>0</v>
      </c>
      <c r="BU45" s="31">
        <v>0</v>
      </c>
      <c r="BV45" s="31">
        <v>0</v>
      </c>
      <c r="BW45" s="31">
        <v>0</v>
      </c>
      <c r="BX45" s="31">
        <v>0</v>
      </c>
      <c r="BY45" s="31">
        <v>0</v>
      </c>
      <c r="BZ45" s="31">
        <v>0</v>
      </c>
      <c r="CA45" s="31">
        <v>0</v>
      </c>
      <c r="CB45" s="31">
        <v>0</v>
      </c>
      <c r="CC45" s="31">
        <v>274410524</v>
      </c>
      <c r="CD45" s="31">
        <v>0</v>
      </c>
      <c r="CE45" s="31">
        <v>34232464</v>
      </c>
      <c r="CF45" s="31">
        <v>7273998.5899999999</v>
      </c>
      <c r="CG45" s="31">
        <v>0</v>
      </c>
      <c r="CH45" s="31">
        <v>2087521.62</v>
      </c>
      <c r="CI45" s="31">
        <v>0</v>
      </c>
      <c r="CJ45" s="31">
        <v>0</v>
      </c>
      <c r="CK45" s="31">
        <v>0</v>
      </c>
      <c r="CL45" s="31">
        <v>798887</v>
      </c>
      <c r="CM45" s="31">
        <v>60881.71</v>
      </c>
      <c r="CN45" s="31">
        <v>6369011.1299999999</v>
      </c>
      <c r="CO45" s="31">
        <v>22535283</v>
      </c>
      <c r="CP45" s="31">
        <v>-32972764</v>
      </c>
      <c r="CQ45" s="31">
        <v>-21425654</v>
      </c>
      <c r="CR45" s="31">
        <v>801347</v>
      </c>
      <c r="CS45" s="31">
        <v>251383121</v>
      </c>
      <c r="CT45" s="31">
        <v>3266427</v>
      </c>
    </row>
    <row r="46" spans="1:98" s="33" customFormat="1">
      <c r="A46" s="38" t="s">
        <v>210</v>
      </c>
      <c r="B46" s="31">
        <v>1399127</v>
      </c>
      <c r="C46" s="31">
        <v>0</v>
      </c>
      <c r="D46" s="31">
        <v>0</v>
      </c>
      <c r="E46" s="31">
        <v>0</v>
      </c>
      <c r="F46" s="31">
        <v>0</v>
      </c>
      <c r="G46" s="31">
        <v>122183.45</v>
      </c>
      <c r="H46" s="31">
        <v>403995.6</v>
      </c>
      <c r="I46" s="31">
        <v>0</v>
      </c>
      <c r="J46" s="31">
        <v>0</v>
      </c>
      <c r="K46" s="31">
        <v>0</v>
      </c>
      <c r="L46" s="31">
        <v>0</v>
      </c>
      <c r="M46" s="31">
        <v>867191.73</v>
      </c>
      <c r="N46" s="31">
        <v>0</v>
      </c>
      <c r="O46" s="31">
        <v>0</v>
      </c>
      <c r="P46" s="31">
        <v>0</v>
      </c>
      <c r="Q46" s="31">
        <v>5755.79</v>
      </c>
      <c r="R46" s="31">
        <v>5128376</v>
      </c>
      <c r="S46" s="31">
        <v>3486404.67</v>
      </c>
      <c r="T46" s="31">
        <v>0</v>
      </c>
      <c r="U46" s="31">
        <v>16995.48</v>
      </c>
      <c r="V46" s="31">
        <v>0</v>
      </c>
      <c r="W46" s="31">
        <v>0</v>
      </c>
      <c r="X46" s="31">
        <v>0</v>
      </c>
      <c r="Y46" s="31">
        <v>0</v>
      </c>
      <c r="Z46" s="31">
        <v>0</v>
      </c>
      <c r="AA46" s="31">
        <v>26063.45</v>
      </c>
      <c r="AB46" s="31">
        <v>3500</v>
      </c>
      <c r="AC46" s="31">
        <v>0</v>
      </c>
      <c r="AD46" s="31">
        <v>7561.94</v>
      </c>
      <c r="AE46" s="31">
        <v>0</v>
      </c>
      <c r="AF46" s="31">
        <v>486881.53</v>
      </c>
      <c r="AG46" s="31">
        <v>134963.99</v>
      </c>
      <c r="AH46" s="31">
        <v>0</v>
      </c>
      <c r="AI46" s="31">
        <v>132594.17000000001</v>
      </c>
      <c r="AJ46" s="31">
        <v>10616.62</v>
      </c>
      <c r="AK46" s="31">
        <v>0</v>
      </c>
      <c r="AL46" s="31">
        <v>0</v>
      </c>
      <c r="AM46" s="31">
        <v>223613.1</v>
      </c>
      <c r="AN46" s="31">
        <v>7676.48</v>
      </c>
      <c r="AO46" s="31">
        <v>71033.61</v>
      </c>
      <c r="AP46" s="31">
        <v>0</v>
      </c>
      <c r="AQ46" s="31">
        <v>0</v>
      </c>
      <c r="AR46" s="31">
        <v>413019.19</v>
      </c>
      <c r="AS46" s="31">
        <v>0</v>
      </c>
      <c r="AT46" s="31">
        <v>38598.019999999997</v>
      </c>
      <c r="AU46" s="31">
        <v>13393.26</v>
      </c>
      <c r="AV46" s="31">
        <v>0</v>
      </c>
      <c r="AW46" s="31">
        <v>0</v>
      </c>
      <c r="AX46" s="31">
        <v>0</v>
      </c>
      <c r="AY46" s="31">
        <v>0</v>
      </c>
      <c r="AZ46" s="31">
        <v>1216.5</v>
      </c>
      <c r="BA46" s="31">
        <v>0</v>
      </c>
      <c r="BB46" s="31">
        <v>54244.03</v>
      </c>
      <c r="BC46" s="31">
        <v>0</v>
      </c>
      <c r="BD46" s="31">
        <v>0</v>
      </c>
      <c r="BE46" s="31">
        <v>0</v>
      </c>
      <c r="BF46" s="31">
        <v>0</v>
      </c>
      <c r="BG46" s="31">
        <v>0</v>
      </c>
      <c r="BH46" s="40">
        <v>2428489</v>
      </c>
      <c r="BI46" s="31">
        <v>0</v>
      </c>
      <c r="BJ46" s="31">
        <v>0</v>
      </c>
      <c r="BK46" s="31">
        <v>2431435.13</v>
      </c>
      <c r="BL46" s="31">
        <v>0</v>
      </c>
      <c r="BM46" s="31">
        <v>-2946.49</v>
      </c>
      <c r="BN46" s="31">
        <v>0</v>
      </c>
      <c r="BO46" s="31">
        <v>0</v>
      </c>
      <c r="BP46" s="31">
        <v>0</v>
      </c>
      <c r="BQ46" s="31">
        <v>0</v>
      </c>
      <c r="BR46" s="31">
        <v>0</v>
      </c>
      <c r="BS46" s="31">
        <v>0</v>
      </c>
      <c r="BT46" s="31">
        <v>0</v>
      </c>
      <c r="BU46" s="31">
        <v>0</v>
      </c>
      <c r="BV46" s="31">
        <v>0</v>
      </c>
      <c r="BW46" s="31">
        <v>0</v>
      </c>
      <c r="BX46" s="31">
        <v>0</v>
      </c>
      <c r="BY46" s="31">
        <v>0</v>
      </c>
      <c r="BZ46" s="31">
        <v>0</v>
      </c>
      <c r="CA46" s="31">
        <v>0</v>
      </c>
      <c r="CB46" s="31">
        <v>0</v>
      </c>
      <c r="CC46" s="31">
        <v>7015449</v>
      </c>
      <c r="CD46" s="31">
        <v>0</v>
      </c>
      <c r="CE46" s="31">
        <v>0</v>
      </c>
      <c r="CF46" s="31">
        <v>86237.21</v>
      </c>
      <c r="CG46" s="31">
        <v>0</v>
      </c>
      <c r="CH46" s="31">
        <v>334223.05</v>
      </c>
      <c r="CI46" s="31">
        <v>0</v>
      </c>
      <c r="CJ46" s="31">
        <v>0</v>
      </c>
      <c r="CK46" s="31">
        <v>0</v>
      </c>
      <c r="CL46" s="31">
        <v>21353</v>
      </c>
      <c r="CM46" s="31">
        <v>0</v>
      </c>
      <c r="CN46" s="31">
        <v>116428.22</v>
      </c>
      <c r="CO46" s="31">
        <v>582046</v>
      </c>
      <c r="CP46" s="31">
        <v>-1325139</v>
      </c>
      <c r="CQ46" s="31">
        <v>-596381</v>
      </c>
      <c r="CR46" s="31">
        <v>17103</v>
      </c>
      <c r="CS46" s="31">
        <v>7464337</v>
      </c>
      <c r="CT46" s="31">
        <v>315242</v>
      </c>
    </row>
    <row r="47" spans="1:98" s="33" customFormat="1">
      <c r="A47" s="38" t="s">
        <v>412</v>
      </c>
      <c r="B47" s="31">
        <v>1988046</v>
      </c>
      <c r="C47" s="31">
        <v>0</v>
      </c>
      <c r="D47" s="31">
        <v>0</v>
      </c>
      <c r="E47" s="31">
        <v>0</v>
      </c>
      <c r="F47" s="31">
        <v>0</v>
      </c>
      <c r="G47" s="31">
        <v>0</v>
      </c>
      <c r="H47" s="31">
        <v>0</v>
      </c>
      <c r="I47" s="31">
        <v>0</v>
      </c>
      <c r="J47" s="31">
        <v>0</v>
      </c>
      <c r="K47" s="31">
        <v>0</v>
      </c>
      <c r="L47" s="31">
        <v>0</v>
      </c>
      <c r="M47" s="31">
        <v>1988045.71</v>
      </c>
      <c r="N47" s="31">
        <v>0</v>
      </c>
      <c r="O47" s="31">
        <v>0</v>
      </c>
      <c r="P47" s="31">
        <v>0</v>
      </c>
      <c r="Q47" s="31">
        <v>0</v>
      </c>
      <c r="R47" s="31">
        <v>879908</v>
      </c>
      <c r="S47" s="31">
        <v>0</v>
      </c>
      <c r="T47" s="31">
        <v>0</v>
      </c>
      <c r="U47" s="31">
        <v>0</v>
      </c>
      <c r="V47" s="31">
        <v>0</v>
      </c>
      <c r="W47" s="31">
        <v>0</v>
      </c>
      <c r="X47" s="31">
        <v>0</v>
      </c>
      <c r="Y47" s="31">
        <v>0</v>
      </c>
      <c r="Z47" s="31">
        <v>0</v>
      </c>
      <c r="AA47" s="31">
        <v>0</v>
      </c>
      <c r="AB47" s="31">
        <v>0</v>
      </c>
      <c r="AC47" s="31">
        <v>0</v>
      </c>
      <c r="AD47" s="31">
        <v>0</v>
      </c>
      <c r="AE47" s="31">
        <v>101225.54</v>
      </c>
      <c r="AF47" s="31">
        <v>0</v>
      </c>
      <c r="AG47" s="31">
        <v>0</v>
      </c>
      <c r="AH47" s="31">
        <v>0</v>
      </c>
      <c r="AI47" s="31">
        <v>0</v>
      </c>
      <c r="AJ47" s="31">
        <v>1059.95</v>
      </c>
      <c r="AK47" s="31">
        <v>0</v>
      </c>
      <c r="AL47" s="31">
        <v>0</v>
      </c>
      <c r="AM47" s="31">
        <v>543007.61</v>
      </c>
      <c r="AN47" s="31">
        <v>0</v>
      </c>
      <c r="AO47" s="31">
        <v>0</v>
      </c>
      <c r="AP47" s="31">
        <v>0</v>
      </c>
      <c r="AQ47" s="31">
        <v>234614.71</v>
      </c>
      <c r="AR47" s="31">
        <v>0</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40">
        <v>134612</v>
      </c>
      <c r="BI47" s="31">
        <v>0</v>
      </c>
      <c r="BJ47" s="31">
        <v>0</v>
      </c>
      <c r="BK47" s="31">
        <v>0</v>
      </c>
      <c r="BL47" s="31">
        <v>0</v>
      </c>
      <c r="BM47" s="31">
        <v>85371.87</v>
      </c>
      <c r="BN47" s="31">
        <v>0</v>
      </c>
      <c r="BO47" s="31">
        <v>49240</v>
      </c>
      <c r="BP47" s="31">
        <v>0</v>
      </c>
      <c r="BQ47" s="31">
        <v>0</v>
      </c>
      <c r="BR47" s="31">
        <v>0</v>
      </c>
      <c r="BS47" s="31">
        <v>0</v>
      </c>
      <c r="BT47" s="31">
        <v>0</v>
      </c>
      <c r="BU47" s="31">
        <v>0</v>
      </c>
      <c r="BV47" s="31">
        <v>0</v>
      </c>
      <c r="BW47" s="31">
        <v>0</v>
      </c>
      <c r="BX47" s="31">
        <v>0</v>
      </c>
      <c r="BY47" s="31">
        <v>0</v>
      </c>
      <c r="BZ47" s="31">
        <v>0</v>
      </c>
      <c r="CA47" s="31">
        <v>0</v>
      </c>
      <c r="CB47" s="31">
        <v>0</v>
      </c>
      <c r="CC47" s="31">
        <v>710486</v>
      </c>
      <c r="CD47" s="31">
        <v>0</v>
      </c>
      <c r="CE47" s="31">
        <v>0</v>
      </c>
      <c r="CF47" s="31">
        <v>60000</v>
      </c>
      <c r="CG47" s="31">
        <v>0</v>
      </c>
      <c r="CH47" s="31">
        <v>0</v>
      </c>
      <c r="CI47" s="31">
        <v>0</v>
      </c>
      <c r="CJ47" s="31">
        <v>0</v>
      </c>
      <c r="CK47" s="31">
        <v>0</v>
      </c>
      <c r="CL47" s="31">
        <v>0</v>
      </c>
      <c r="CM47" s="31">
        <v>0</v>
      </c>
      <c r="CN47" s="31">
        <v>650486.14</v>
      </c>
      <c r="CO47" s="31">
        <v>0</v>
      </c>
      <c r="CP47" s="31">
        <v>0</v>
      </c>
      <c r="CQ47" s="31">
        <v>0</v>
      </c>
      <c r="CR47" s="31">
        <v>0</v>
      </c>
      <c r="CS47" s="31">
        <v>0</v>
      </c>
      <c r="CT47" s="31">
        <v>0</v>
      </c>
    </row>
    <row r="48" spans="1:98" s="33" customFormat="1">
      <c r="A48" s="38" t="s">
        <v>211</v>
      </c>
      <c r="B48" s="31">
        <v>87561069</v>
      </c>
      <c r="C48" s="31">
        <v>1464695.65</v>
      </c>
      <c r="D48" s="31">
        <v>0</v>
      </c>
      <c r="E48" s="31">
        <v>4151133.08</v>
      </c>
      <c r="F48" s="31">
        <v>0</v>
      </c>
      <c r="G48" s="31">
        <v>5985763.1699999999</v>
      </c>
      <c r="H48" s="31">
        <v>23110987.739999998</v>
      </c>
      <c r="I48" s="31">
        <v>0</v>
      </c>
      <c r="J48" s="31">
        <v>426873.14</v>
      </c>
      <c r="K48" s="31">
        <v>0</v>
      </c>
      <c r="L48" s="31">
        <v>0</v>
      </c>
      <c r="M48" s="31">
        <v>49011332.259999998</v>
      </c>
      <c r="N48" s="31">
        <v>0</v>
      </c>
      <c r="O48" s="31">
        <v>9920.2900000000009</v>
      </c>
      <c r="P48" s="31">
        <v>0</v>
      </c>
      <c r="Q48" s="31">
        <v>3400363.98</v>
      </c>
      <c r="R48" s="31">
        <v>619328508</v>
      </c>
      <c r="S48" s="31">
        <v>382508813.56</v>
      </c>
      <c r="T48" s="31">
        <v>-413568.38</v>
      </c>
      <c r="U48" s="31">
        <v>852257</v>
      </c>
      <c r="V48" s="31">
        <v>0</v>
      </c>
      <c r="W48" s="31">
        <v>0</v>
      </c>
      <c r="X48" s="31">
        <v>0</v>
      </c>
      <c r="Y48" s="31">
        <v>21452.25</v>
      </c>
      <c r="Z48" s="31">
        <v>124947.52</v>
      </c>
      <c r="AA48" s="31">
        <v>0</v>
      </c>
      <c r="AB48" s="31">
        <v>83653.09</v>
      </c>
      <c r="AC48" s="31">
        <v>0</v>
      </c>
      <c r="AD48" s="31">
        <v>7835701.7699999996</v>
      </c>
      <c r="AE48" s="31">
        <v>0</v>
      </c>
      <c r="AF48" s="31">
        <v>0</v>
      </c>
      <c r="AG48" s="31">
        <v>4147228.45</v>
      </c>
      <c r="AH48" s="31">
        <v>0</v>
      </c>
      <c r="AI48" s="31">
        <v>3013377.3</v>
      </c>
      <c r="AJ48" s="31">
        <v>1578893.04</v>
      </c>
      <c r="AK48" s="31">
        <v>0</v>
      </c>
      <c r="AL48" s="31">
        <v>5367470.5199999996</v>
      </c>
      <c r="AM48" s="31">
        <v>5230871.1399999997</v>
      </c>
      <c r="AN48" s="31">
        <v>12373210.07</v>
      </c>
      <c r="AO48" s="31">
        <v>1682001.75</v>
      </c>
      <c r="AP48" s="31">
        <v>39150</v>
      </c>
      <c r="AQ48" s="31">
        <v>0</v>
      </c>
      <c r="AR48" s="31">
        <v>126922632.95</v>
      </c>
      <c r="AS48" s="31">
        <v>406006.53</v>
      </c>
      <c r="AT48" s="31">
        <v>11007614.199999999</v>
      </c>
      <c r="AU48" s="31">
        <v>0</v>
      </c>
      <c r="AV48" s="31">
        <v>0</v>
      </c>
      <c r="AW48" s="31">
        <v>0</v>
      </c>
      <c r="AX48" s="31">
        <v>7980789.7300000004</v>
      </c>
      <c r="AY48" s="31">
        <v>121785</v>
      </c>
      <c r="AZ48" s="31">
        <v>6354222.7000000002</v>
      </c>
      <c r="BA48" s="31">
        <v>0</v>
      </c>
      <c r="BB48" s="31">
        <v>25664425.239999998</v>
      </c>
      <c r="BC48" s="31">
        <v>0</v>
      </c>
      <c r="BD48" s="31">
        <v>16425572.83</v>
      </c>
      <c r="BE48" s="31">
        <v>0</v>
      </c>
      <c r="BF48" s="31">
        <v>0</v>
      </c>
      <c r="BG48" s="31">
        <v>0</v>
      </c>
      <c r="BH48" s="40">
        <v>2651380</v>
      </c>
      <c r="BI48" s="31">
        <v>0</v>
      </c>
      <c r="BJ48" s="31">
        <v>0</v>
      </c>
      <c r="BK48" s="31">
        <v>0</v>
      </c>
      <c r="BL48" s="31">
        <v>0</v>
      </c>
      <c r="BM48" s="31">
        <v>2437619.34</v>
      </c>
      <c r="BN48" s="31">
        <v>0</v>
      </c>
      <c r="BO48" s="31">
        <v>87401.62</v>
      </c>
      <c r="BP48" s="31">
        <v>0</v>
      </c>
      <c r="BQ48" s="31">
        <v>126358.69</v>
      </c>
      <c r="BR48" s="31">
        <v>0</v>
      </c>
      <c r="BS48" s="31">
        <v>0</v>
      </c>
      <c r="BT48" s="31">
        <v>0</v>
      </c>
      <c r="BU48" s="31">
        <v>0</v>
      </c>
      <c r="BV48" s="31">
        <v>0</v>
      </c>
      <c r="BW48" s="31">
        <v>0</v>
      </c>
      <c r="BX48" s="31">
        <v>0</v>
      </c>
      <c r="BY48" s="31">
        <v>0</v>
      </c>
      <c r="BZ48" s="31">
        <v>0</v>
      </c>
      <c r="CA48" s="31">
        <v>0</v>
      </c>
      <c r="CB48" s="31">
        <v>0</v>
      </c>
      <c r="CC48" s="31">
        <v>460875260</v>
      </c>
      <c r="CD48" s="31">
        <v>2883543.36</v>
      </c>
      <c r="CE48" s="31">
        <v>0</v>
      </c>
      <c r="CF48" s="31">
        <v>467866.22</v>
      </c>
      <c r="CG48" s="31">
        <v>0</v>
      </c>
      <c r="CH48" s="31">
        <v>0</v>
      </c>
      <c r="CI48" s="31">
        <v>0</v>
      </c>
      <c r="CJ48" s="31">
        <v>0</v>
      </c>
      <c r="CK48" s="31">
        <v>0</v>
      </c>
      <c r="CL48" s="31">
        <v>0</v>
      </c>
      <c r="CM48" s="31">
        <v>0</v>
      </c>
      <c r="CN48" s="31">
        <v>11031415.34</v>
      </c>
      <c r="CO48" s="31">
        <v>51026994</v>
      </c>
      <c r="CP48" s="31">
        <v>-133660737</v>
      </c>
      <c r="CQ48" s="31">
        <v>-42754223</v>
      </c>
      <c r="CR48" s="31">
        <v>1285565</v>
      </c>
      <c r="CS48" s="31">
        <v>563427350</v>
      </c>
      <c r="CT48" s="31">
        <v>7167486</v>
      </c>
    </row>
    <row r="49" spans="1:98" s="33" customFormat="1">
      <c r="A49" s="38" t="s">
        <v>212</v>
      </c>
      <c r="B49" s="31">
        <v>11362941</v>
      </c>
      <c r="C49" s="31">
        <v>0</v>
      </c>
      <c r="D49" s="31">
        <v>0</v>
      </c>
      <c r="E49" s="31">
        <v>0</v>
      </c>
      <c r="F49" s="31">
        <v>0</v>
      </c>
      <c r="G49" s="31">
        <v>1141893.26</v>
      </c>
      <c r="H49" s="31">
        <v>3097904.52</v>
      </c>
      <c r="I49" s="31">
        <v>0</v>
      </c>
      <c r="J49" s="31">
        <v>19383.98</v>
      </c>
      <c r="K49" s="31">
        <v>595.78</v>
      </c>
      <c r="L49" s="31">
        <v>0</v>
      </c>
      <c r="M49" s="31">
        <v>6768020.0199999996</v>
      </c>
      <c r="N49" s="31">
        <v>0</v>
      </c>
      <c r="O49" s="31">
        <v>126669.3</v>
      </c>
      <c r="P49" s="31">
        <v>0</v>
      </c>
      <c r="Q49" s="31">
        <v>208474.15</v>
      </c>
      <c r="R49" s="31">
        <v>21808248</v>
      </c>
      <c r="S49" s="31">
        <v>12493784.6</v>
      </c>
      <c r="T49" s="31">
        <v>0</v>
      </c>
      <c r="U49" s="31">
        <v>34851.85</v>
      </c>
      <c r="V49" s="31">
        <v>0</v>
      </c>
      <c r="W49" s="31">
        <v>0</v>
      </c>
      <c r="X49" s="31">
        <v>0</v>
      </c>
      <c r="Y49" s="31">
        <v>0</v>
      </c>
      <c r="Z49" s="31">
        <v>0</v>
      </c>
      <c r="AA49" s="31">
        <v>171134.7</v>
      </c>
      <c r="AB49" s="31">
        <v>0</v>
      </c>
      <c r="AC49" s="31">
        <v>0</v>
      </c>
      <c r="AD49" s="31">
        <v>0</v>
      </c>
      <c r="AE49" s="31">
        <v>67937</v>
      </c>
      <c r="AF49" s="31">
        <v>0</v>
      </c>
      <c r="AG49" s="31">
        <v>1223867.1100000001</v>
      </c>
      <c r="AH49" s="31">
        <v>0</v>
      </c>
      <c r="AI49" s="31">
        <v>496249.03</v>
      </c>
      <c r="AJ49" s="31">
        <v>6443.14</v>
      </c>
      <c r="AK49" s="31">
        <v>0</v>
      </c>
      <c r="AL49" s="31">
        <v>293263.34999999998</v>
      </c>
      <c r="AM49" s="31">
        <v>383980.21</v>
      </c>
      <c r="AN49" s="31">
        <v>144285.48000000001</v>
      </c>
      <c r="AO49" s="31">
        <v>22795.599999999999</v>
      </c>
      <c r="AP49" s="31">
        <v>2080</v>
      </c>
      <c r="AQ49" s="31">
        <v>30300</v>
      </c>
      <c r="AR49" s="31">
        <v>5119548.55</v>
      </c>
      <c r="AS49" s="31">
        <v>0</v>
      </c>
      <c r="AT49" s="31">
        <v>38881.42</v>
      </c>
      <c r="AU49" s="31">
        <v>0</v>
      </c>
      <c r="AV49" s="31">
        <v>0</v>
      </c>
      <c r="AW49" s="31">
        <v>0</v>
      </c>
      <c r="AX49" s="31">
        <v>0</v>
      </c>
      <c r="AY49" s="31">
        <v>0</v>
      </c>
      <c r="AZ49" s="31">
        <v>215082.02</v>
      </c>
      <c r="BA49" s="31">
        <v>0</v>
      </c>
      <c r="BB49" s="31">
        <v>1063763.8799999999</v>
      </c>
      <c r="BC49" s="31">
        <v>0</v>
      </c>
      <c r="BD49" s="31">
        <v>0</v>
      </c>
      <c r="BE49" s="31">
        <v>0</v>
      </c>
      <c r="BF49" s="31">
        <v>0</v>
      </c>
      <c r="BG49" s="31">
        <v>0</v>
      </c>
      <c r="BH49" s="40">
        <v>18555565</v>
      </c>
      <c r="BI49" s="31">
        <v>0</v>
      </c>
      <c r="BJ49" s="31">
        <v>0</v>
      </c>
      <c r="BK49" s="31">
        <v>13830000</v>
      </c>
      <c r="BL49" s="31">
        <v>0</v>
      </c>
      <c r="BM49" s="31">
        <v>3139906.64</v>
      </c>
      <c r="BN49" s="31">
        <v>0</v>
      </c>
      <c r="BO49" s="31">
        <v>0</v>
      </c>
      <c r="BP49" s="31">
        <v>1433217.85</v>
      </c>
      <c r="BQ49" s="31">
        <v>152440.92000000001</v>
      </c>
      <c r="BR49" s="31">
        <v>0</v>
      </c>
      <c r="BS49" s="31">
        <v>0</v>
      </c>
      <c r="BT49" s="31">
        <v>0</v>
      </c>
      <c r="BU49" s="31">
        <v>0</v>
      </c>
      <c r="BV49" s="31">
        <v>0</v>
      </c>
      <c r="BW49" s="31">
        <v>0</v>
      </c>
      <c r="BX49" s="31">
        <v>0</v>
      </c>
      <c r="BY49" s="31">
        <v>0</v>
      </c>
      <c r="BZ49" s="31">
        <v>0</v>
      </c>
      <c r="CA49" s="31">
        <v>0</v>
      </c>
      <c r="CB49" s="31">
        <v>0</v>
      </c>
      <c r="CC49" s="31">
        <v>45269647</v>
      </c>
      <c r="CD49" s="31">
        <v>374784.9</v>
      </c>
      <c r="CE49" s="31">
        <v>5993416</v>
      </c>
      <c r="CF49" s="31">
        <v>8000</v>
      </c>
      <c r="CG49" s="31">
        <v>0</v>
      </c>
      <c r="CH49" s="31">
        <v>1582264.34</v>
      </c>
      <c r="CI49" s="31">
        <v>0</v>
      </c>
      <c r="CJ49" s="31">
        <v>0</v>
      </c>
      <c r="CK49" s="31">
        <v>0</v>
      </c>
      <c r="CL49" s="31">
        <v>121490</v>
      </c>
      <c r="CM49" s="31">
        <v>73902.23</v>
      </c>
      <c r="CN49" s="31">
        <v>440747.37</v>
      </c>
      <c r="CO49" s="31">
        <v>0</v>
      </c>
      <c r="CP49" s="31">
        <v>-4355611</v>
      </c>
      <c r="CQ49" s="31">
        <v>-3477826</v>
      </c>
      <c r="CR49" s="31">
        <v>115479</v>
      </c>
      <c r="CS49" s="31">
        <v>43432417</v>
      </c>
      <c r="CT49" s="31">
        <v>960583</v>
      </c>
    </row>
    <row r="50" spans="1:98" s="33" customFormat="1">
      <c r="A50" s="38" t="s">
        <v>213</v>
      </c>
      <c r="B50" s="31">
        <v>14059094</v>
      </c>
      <c r="C50" s="31">
        <v>35940.050000000003</v>
      </c>
      <c r="D50" s="31">
        <v>0</v>
      </c>
      <c r="E50" s="31">
        <v>68531.149999999994</v>
      </c>
      <c r="F50" s="31">
        <v>0</v>
      </c>
      <c r="G50" s="31">
        <v>1430538.97</v>
      </c>
      <c r="H50" s="31">
        <v>4134384.67</v>
      </c>
      <c r="I50" s="31">
        <v>0</v>
      </c>
      <c r="J50" s="31">
        <v>84845.4</v>
      </c>
      <c r="K50" s="31">
        <v>0</v>
      </c>
      <c r="L50" s="31">
        <v>0</v>
      </c>
      <c r="M50" s="31">
        <v>7954567</v>
      </c>
      <c r="N50" s="31">
        <v>16199.19</v>
      </c>
      <c r="O50" s="31">
        <v>0</v>
      </c>
      <c r="P50" s="31">
        <v>0</v>
      </c>
      <c r="Q50" s="31">
        <v>334087.96999999997</v>
      </c>
      <c r="R50" s="31">
        <v>24277271</v>
      </c>
      <c r="S50" s="31">
        <v>8599152.9600000009</v>
      </c>
      <c r="T50" s="31">
        <v>0</v>
      </c>
      <c r="U50" s="31">
        <v>159797.13</v>
      </c>
      <c r="V50" s="31">
        <v>0</v>
      </c>
      <c r="W50" s="31">
        <v>0</v>
      </c>
      <c r="X50" s="31">
        <v>0</v>
      </c>
      <c r="Y50" s="31">
        <v>0</v>
      </c>
      <c r="Z50" s="31">
        <v>2239</v>
      </c>
      <c r="AA50" s="31">
        <v>0</v>
      </c>
      <c r="AB50" s="31">
        <v>0</v>
      </c>
      <c r="AC50" s="31">
        <v>0</v>
      </c>
      <c r="AD50" s="31">
        <v>223357.76</v>
      </c>
      <c r="AE50" s="31">
        <v>100388.49</v>
      </c>
      <c r="AF50" s="31">
        <v>0</v>
      </c>
      <c r="AG50" s="31">
        <v>742487.83</v>
      </c>
      <c r="AH50" s="31">
        <v>0</v>
      </c>
      <c r="AI50" s="31">
        <v>839030.97</v>
      </c>
      <c r="AJ50" s="31">
        <v>96403.04</v>
      </c>
      <c r="AK50" s="31">
        <v>5417480.5999999996</v>
      </c>
      <c r="AL50" s="31">
        <v>87539.12</v>
      </c>
      <c r="AM50" s="31">
        <v>1245112.77</v>
      </c>
      <c r="AN50" s="31">
        <v>103892.71</v>
      </c>
      <c r="AO50" s="31">
        <v>13671.87</v>
      </c>
      <c r="AP50" s="31">
        <v>5147.5</v>
      </c>
      <c r="AQ50" s="31">
        <v>0</v>
      </c>
      <c r="AR50" s="31">
        <v>5417469.0899999999</v>
      </c>
      <c r="AS50" s="31">
        <v>0</v>
      </c>
      <c r="AT50" s="31">
        <v>2220.69</v>
      </c>
      <c r="AU50" s="31">
        <v>0</v>
      </c>
      <c r="AV50" s="31">
        <v>0</v>
      </c>
      <c r="AW50" s="31">
        <v>0</v>
      </c>
      <c r="AX50" s="31">
        <v>0</v>
      </c>
      <c r="AY50" s="31">
        <v>0</v>
      </c>
      <c r="AZ50" s="31">
        <v>94211.3</v>
      </c>
      <c r="BA50" s="31">
        <v>0</v>
      </c>
      <c r="BB50" s="31">
        <v>1127668.6200000001</v>
      </c>
      <c r="BC50" s="31">
        <v>0</v>
      </c>
      <c r="BD50" s="31">
        <v>0</v>
      </c>
      <c r="BE50" s="31">
        <v>0</v>
      </c>
      <c r="BF50" s="31">
        <v>0</v>
      </c>
      <c r="BG50" s="31">
        <v>0</v>
      </c>
      <c r="BH50" s="40">
        <v>27843364</v>
      </c>
      <c r="BI50" s="31">
        <v>0</v>
      </c>
      <c r="BJ50" s="31">
        <v>8973968</v>
      </c>
      <c r="BK50" s="31">
        <v>0</v>
      </c>
      <c r="BL50" s="31">
        <v>0</v>
      </c>
      <c r="BM50" s="31">
        <v>18337183.25</v>
      </c>
      <c r="BN50" s="31">
        <v>0</v>
      </c>
      <c r="BO50" s="31">
        <v>526515.49</v>
      </c>
      <c r="BP50" s="31">
        <v>0</v>
      </c>
      <c r="BQ50" s="31">
        <v>5697</v>
      </c>
      <c r="BR50" s="31">
        <v>0</v>
      </c>
      <c r="BS50" s="31">
        <v>0</v>
      </c>
      <c r="BT50" s="31">
        <v>0</v>
      </c>
      <c r="BU50" s="31">
        <v>0</v>
      </c>
      <c r="BV50" s="31">
        <v>0</v>
      </c>
      <c r="BW50" s="31">
        <v>0</v>
      </c>
      <c r="BX50" s="31">
        <v>0</v>
      </c>
      <c r="BY50" s="31">
        <v>0</v>
      </c>
      <c r="BZ50" s="31">
        <v>0</v>
      </c>
      <c r="CA50" s="31">
        <v>0</v>
      </c>
      <c r="CB50" s="31">
        <v>0</v>
      </c>
      <c r="CC50" s="31">
        <v>70876282</v>
      </c>
      <c r="CD50" s="31">
        <v>14627111.9</v>
      </c>
      <c r="CE50" s="31">
        <v>7846358</v>
      </c>
      <c r="CF50" s="31">
        <v>0</v>
      </c>
      <c r="CG50" s="31">
        <v>0</v>
      </c>
      <c r="CH50" s="31">
        <v>2218563.0099999998</v>
      </c>
      <c r="CI50" s="31">
        <v>0</v>
      </c>
      <c r="CJ50" s="31">
        <v>0</v>
      </c>
      <c r="CK50" s="31">
        <v>0</v>
      </c>
      <c r="CL50" s="31">
        <v>193647</v>
      </c>
      <c r="CM50" s="31">
        <v>39997.230000000003</v>
      </c>
      <c r="CN50" s="31">
        <v>1118186.45</v>
      </c>
      <c r="CO50" s="31">
        <v>4007723</v>
      </c>
      <c r="CP50" s="31">
        <v>-4662452</v>
      </c>
      <c r="CQ50" s="31">
        <v>-4316351</v>
      </c>
      <c r="CR50" s="31">
        <v>147257</v>
      </c>
      <c r="CS50" s="31">
        <v>48559768</v>
      </c>
      <c r="CT50" s="31">
        <v>1096473</v>
      </c>
    </row>
    <row r="51" spans="1:98" s="33" customFormat="1">
      <c r="A51" s="38" t="s">
        <v>214</v>
      </c>
      <c r="B51" s="31">
        <v>12924833</v>
      </c>
      <c r="C51" s="31">
        <v>0</v>
      </c>
      <c r="D51" s="31">
        <v>0</v>
      </c>
      <c r="E51" s="31">
        <v>337209.14</v>
      </c>
      <c r="F51" s="31">
        <v>0</v>
      </c>
      <c r="G51" s="31">
        <v>798893.21</v>
      </c>
      <c r="H51" s="31">
        <v>3902469.84</v>
      </c>
      <c r="I51" s="31">
        <v>0</v>
      </c>
      <c r="J51" s="31">
        <v>7634.2</v>
      </c>
      <c r="K51" s="31">
        <v>618934.98</v>
      </c>
      <c r="L51" s="31">
        <v>0</v>
      </c>
      <c r="M51" s="31">
        <v>6689422.5800000001</v>
      </c>
      <c r="N51" s="31">
        <v>0</v>
      </c>
      <c r="O51" s="31">
        <v>0</v>
      </c>
      <c r="P51" s="31">
        <v>0</v>
      </c>
      <c r="Q51" s="31">
        <v>570268.89</v>
      </c>
      <c r="R51" s="31">
        <v>118808594</v>
      </c>
      <c r="S51" s="31">
        <v>74763206.469999999</v>
      </c>
      <c r="T51" s="31">
        <v>0</v>
      </c>
      <c r="U51" s="31">
        <v>103040.25</v>
      </c>
      <c r="V51" s="31">
        <v>0</v>
      </c>
      <c r="W51" s="31">
        <v>0</v>
      </c>
      <c r="X51" s="31">
        <v>2542607.66</v>
      </c>
      <c r="Y51" s="31">
        <v>0</v>
      </c>
      <c r="Z51" s="31">
        <v>357443.63</v>
      </c>
      <c r="AA51" s="31">
        <v>0</v>
      </c>
      <c r="AB51" s="31">
        <v>0</v>
      </c>
      <c r="AC51" s="31">
        <v>0</v>
      </c>
      <c r="AD51" s="31">
        <v>371797.26</v>
      </c>
      <c r="AE51" s="31">
        <v>208727.01</v>
      </c>
      <c r="AF51" s="31">
        <v>0</v>
      </c>
      <c r="AG51" s="31">
        <v>6948792.5999999996</v>
      </c>
      <c r="AH51" s="31">
        <v>0</v>
      </c>
      <c r="AI51" s="31">
        <v>610917.42000000004</v>
      </c>
      <c r="AJ51" s="31">
        <v>130743.98</v>
      </c>
      <c r="AK51" s="31">
        <v>0</v>
      </c>
      <c r="AL51" s="31">
        <v>0</v>
      </c>
      <c r="AM51" s="31">
        <v>376376.91</v>
      </c>
      <c r="AN51" s="31">
        <v>2443317.4700000002</v>
      </c>
      <c r="AO51" s="31">
        <v>35573.870000000003</v>
      </c>
      <c r="AP51" s="31">
        <v>0</v>
      </c>
      <c r="AQ51" s="31">
        <v>0</v>
      </c>
      <c r="AR51" s="31">
        <v>19392643.129999999</v>
      </c>
      <c r="AS51" s="31">
        <v>1170347.68</v>
      </c>
      <c r="AT51" s="31">
        <v>3066953.48</v>
      </c>
      <c r="AU51" s="31">
        <v>183020.55</v>
      </c>
      <c r="AV51" s="31">
        <v>0</v>
      </c>
      <c r="AW51" s="31">
        <v>0</v>
      </c>
      <c r="AX51" s="31">
        <v>0</v>
      </c>
      <c r="AY51" s="31">
        <v>230352.62</v>
      </c>
      <c r="AZ51" s="31">
        <v>923325.95</v>
      </c>
      <c r="BA51" s="31">
        <v>0</v>
      </c>
      <c r="BB51" s="31">
        <v>4949406.53</v>
      </c>
      <c r="BC51" s="31">
        <v>0</v>
      </c>
      <c r="BD51" s="31">
        <v>0</v>
      </c>
      <c r="BE51" s="31">
        <v>0</v>
      </c>
      <c r="BF51" s="31">
        <v>0</v>
      </c>
      <c r="BG51" s="31">
        <v>0</v>
      </c>
      <c r="BH51" s="40">
        <v>27983349</v>
      </c>
      <c r="BI51" s="31">
        <v>0</v>
      </c>
      <c r="BJ51" s="31">
        <v>0</v>
      </c>
      <c r="BK51" s="31">
        <v>0</v>
      </c>
      <c r="BL51" s="31">
        <v>0</v>
      </c>
      <c r="BM51" s="31">
        <v>27983348.579999998</v>
      </c>
      <c r="BN51" s="31">
        <v>0</v>
      </c>
      <c r="BO51" s="31">
        <v>0</v>
      </c>
      <c r="BP51" s="31">
        <v>0</v>
      </c>
      <c r="BQ51" s="31">
        <v>0</v>
      </c>
      <c r="BR51" s="31">
        <v>614263</v>
      </c>
      <c r="BS51" s="31">
        <v>614263</v>
      </c>
      <c r="BT51" s="31">
        <v>0</v>
      </c>
      <c r="BU51" s="31">
        <v>0</v>
      </c>
      <c r="BV51" s="31">
        <v>0</v>
      </c>
      <c r="BW51" s="31">
        <v>0</v>
      </c>
      <c r="BX51" s="31">
        <v>0</v>
      </c>
      <c r="BY51" s="31">
        <v>0</v>
      </c>
      <c r="BZ51" s="31">
        <v>0</v>
      </c>
      <c r="CA51" s="31">
        <v>0</v>
      </c>
      <c r="CB51" s="31">
        <v>0</v>
      </c>
      <c r="CC51" s="31">
        <v>110212637</v>
      </c>
      <c r="CD51" s="31">
        <v>3843518.45</v>
      </c>
      <c r="CE51" s="31">
        <v>0</v>
      </c>
      <c r="CF51" s="31">
        <v>37960.839999999997</v>
      </c>
      <c r="CG51" s="31">
        <v>0</v>
      </c>
      <c r="CH51" s="31">
        <v>936911.79</v>
      </c>
      <c r="CI51" s="31">
        <v>0</v>
      </c>
      <c r="CJ51" s="31">
        <v>0</v>
      </c>
      <c r="CK51" s="31">
        <v>0</v>
      </c>
      <c r="CL51" s="31">
        <v>0</v>
      </c>
      <c r="CM51" s="31">
        <v>0</v>
      </c>
      <c r="CN51" s="31">
        <v>1569985.04</v>
      </c>
      <c r="CO51" s="31">
        <v>10711805</v>
      </c>
      <c r="CP51" s="31">
        <v>-22068200</v>
      </c>
      <c r="CQ51" s="31">
        <v>-9789712</v>
      </c>
      <c r="CR51" s="31">
        <v>279171</v>
      </c>
      <c r="CS51" s="31">
        <v>122620822</v>
      </c>
      <c r="CT51" s="31">
        <v>2070375</v>
      </c>
    </row>
    <row r="52" spans="1:98" s="33" customFormat="1">
      <c r="A52" s="38" t="s">
        <v>345</v>
      </c>
      <c r="B52" s="31">
        <v>1346127</v>
      </c>
      <c r="C52" s="31">
        <v>0</v>
      </c>
      <c r="D52" s="31">
        <v>0</v>
      </c>
      <c r="E52" s="31">
        <v>0</v>
      </c>
      <c r="F52" s="31">
        <v>0</v>
      </c>
      <c r="G52" s="31">
        <v>158072.75</v>
      </c>
      <c r="H52" s="31">
        <v>425039.18</v>
      </c>
      <c r="I52" s="31">
        <v>0</v>
      </c>
      <c r="J52" s="31">
        <v>8541.1200000000008</v>
      </c>
      <c r="K52" s="31">
        <v>0</v>
      </c>
      <c r="L52" s="31">
        <v>0</v>
      </c>
      <c r="M52" s="31">
        <v>710969.75</v>
      </c>
      <c r="N52" s="31">
        <v>0</v>
      </c>
      <c r="O52" s="31">
        <v>530.61</v>
      </c>
      <c r="P52" s="31">
        <v>0</v>
      </c>
      <c r="Q52" s="31">
        <v>42973.54</v>
      </c>
      <c r="R52" s="31">
        <v>5744915</v>
      </c>
      <c r="S52" s="31">
        <v>3363859.06</v>
      </c>
      <c r="T52" s="31">
        <v>0</v>
      </c>
      <c r="U52" s="31">
        <v>20379.240000000002</v>
      </c>
      <c r="V52" s="31">
        <v>0</v>
      </c>
      <c r="W52" s="31">
        <v>0</v>
      </c>
      <c r="X52" s="31">
        <v>62129.59</v>
      </c>
      <c r="Y52" s="31">
        <v>0</v>
      </c>
      <c r="Z52" s="31">
        <v>13732.76</v>
      </c>
      <c r="AA52" s="31">
        <v>0</v>
      </c>
      <c r="AB52" s="31">
        <v>1250</v>
      </c>
      <c r="AC52" s="31">
        <v>0</v>
      </c>
      <c r="AD52" s="31">
        <v>63647.59</v>
      </c>
      <c r="AE52" s="31">
        <v>4113.3100000000004</v>
      </c>
      <c r="AF52" s="31">
        <v>0</v>
      </c>
      <c r="AG52" s="31">
        <v>291418.32</v>
      </c>
      <c r="AH52" s="31">
        <v>0</v>
      </c>
      <c r="AI52" s="31">
        <v>95676.25</v>
      </c>
      <c r="AJ52" s="31">
        <v>1414.12</v>
      </c>
      <c r="AK52" s="31">
        <v>0</v>
      </c>
      <c r="AL52" s="31">
        <v>0</v>
      </c>
      <c r="AM52" s="31">
        <v>146977.89000000001</v>
      </c>
      <c r="AN52" s="31">
        <v>26825.79</v>
      </c>
      <c r="AO52" s="31">
        <v>0</v>
      </c>
      <c r="AP52" s="31">
        <v>0</v>
      </c>
      <c r="AQ52" s="31">
        <v>0</v>
      </c>
      <c r="AR52" s="31">
        <v>1239108.22</v>
      </c>
      <c r="AS52" s="31">
        <v>0</v>
      </c>
      <c r="AT52" s="31">
        <v>157473.97</v>
      </c>
      <c r="AU52" s="31">
        <v>0</v>
      </c>
      <c r="AV52" s="31">
        <v>0</v>
      </c>
      <c r="AW52" s="31">
        <v>0</v>
      </c>
      <c r="AX52" s="31">
        <v>0</v>
      </c>
      <c r="AY52" s="31">
        <v>0</v>
      </c>
      <c r="AZ52" s="31">
        <v>33391.46</v>
      </c>
      <c r="BA52" s="31">
        <v>0</v>
      </c>
      <c r="BB52" s="31">
        <v>187377.59</v>
      </c>
      <c r="BC52" s="31">
        <v>0</v>
      </c>
      <c r="BD52" s="31">
        <v>36139.620000000003</v>
      </c>
      <c r="BE52" s="31">
        <v>0</v>
      </c>
      <c r="BF52" s="31">
        <v>0</v>
      </c>
      <c r="BG52" s="31">
        <v>0</v>
      </c>
      <c r="BH52" s="40">
        <v>50000</v>
      </c>
      <c r="BI52" s="31">
        <v>0</v>
      </c>
      <c r="BJ52" s="31">
        <v>0</v>
      </c>
      <c r="BK52" s="31">
        <v>0</v>
      </c>
      <c r="BL52" s="31">
        <v>0</v>
      </c>
      <c r="BM52" s="31">
        <v>50000</v>
      </c>
      <c r="BN52" s="31">
        <v>0</v>
      </c>
      <c r="BO52" s="31">
        <v>0</v>
      </c>
      <c r="BP52" s="31">
        <v>0</v>
      </c>
      <c r="BQ52" s="31">
        <v>0</v>
      </c>
      <c r="BR52" s="31">
        <v>0</v>
      </c>
      <c r="BS52" s="31">
        <v>0</v>
      </c>
      <c r="BT52" s="31">
        <v>0</v>
      </c>
      <c r="BU52" s="31">
        <v>0</v>
      </c>
      <c r="BV52" s="31">
        <v>0</v>
      </c>
      <c r="BW52" s="31">
        <v>0</v>
      </c>
      <c r="BX52" s="31">
        <v>0</v>
      </c>
      <c r="BY52" s="31">
        <v>0</v>
      </c>
      <c r="BZ52" s="31">
        <v>0</v>
      </c>
      <c r="CA52" s="31">
        <v>0</v>
      </c>
      <c r="CB52" s="31">
        <v>0</v>
      </c>
      <c r="CC52" s="31">
        <v>9508720</v>
      </c>
      <c r="CD52" s="31">
        <v>0</v>
      </c>
      <c r="CE52" s="31">
        <v>1360980</v>
      </c>
      <c r="CF52" s="31">
        <v>0</v>
      </c>
      <c r="CG52" s="31">
        <v>0</v>
      </c>
      <c r="CH52" s="31">
        <v>155692.46</v>
      </c>
      <c r="CI52" s="31">
        <v>0</v>
      </c>
      <c r="CJ52" s="31">
        <v>0</v>
      </c>
      <c r="CK52" s="31">
        <v>0</v>
      </c>
      <c r="CL52" s="31">
        <v>27979</v>
      </c>
      <c r="CM52" s="31">
        <v>24370.89</v>
      </c>
      <c r="CN52" s="31">
        <v>125511.67</v>
      </c>
      <c r="CO52" s="31">
        <v>837204</v>
      </c>
      <c r="CP52" s="31">
        <v>-943765</v>
      </c>
      <c r="CQ52" s="31">
        <v>-753864</v>
      </c>
      <c r="CR52" s="31">
        <v>24052</v>
      </c>
      <c r="CS52" s="31">
        <v>8527182</v>
      </c>
      <c r="CT52" s="31">
        <v>123377</v>
      </c>
    </row>
    <row r="53" spans="1:98" s="33" customFormat="1">
      <c r="A53" s="38" t="s">
        <v>365</v>
      </c>
      <c r="B53" s="31">
        <v>1022430</v>
      </c>
      <c r="C53" s="31">
        <v>0</v>
      </c>
      <c r="D53" s="31">
        <v>0</v>
      </c>
      <c r="E53" s="31">
        <v>618488.55000000005</v>
      </c>
      <c r="F53" s="31">
        <v>0</v>
      </c>
      <c r="G53" s="31">
        <v>123492.11</v>
      </c>
      <c r="H53" s="31">
        <v>280449.09999999998</v>
      </c>
      <c r="I53" s="31">
        <v>0</v>
      </c>
      <c r="J53" s="31">
        <v>0</v>
      </c>
      <c r="K53" s="31">
        <v>0</v>
      </c>
      <c r="L53" s="31">
        <v>0</v>
      </c>
      <c r="M53" s="31">
        <v>0</v>
      </c>
      <c r="N53" s="31">
        <v>0</v>
      </c>
      <c r="O53" s="31">
        <v>0</v>
      </c>
      <c r="P53" s="31">
        <v>0</v>
      </c>
      <c r="Q53" s="31">
        <v>0</v>
      </c>
      <c r="R53" s="31">
        <v>296501</v>
      </c>
      <c r="S53" s="31">
        <v>0</v>
      </c>
      <c r="T53" s="31">
        <v>0</v>
      </c>
      <c r="U53" s="31">
        <v>0</v>
      </c>
      <c r="V53" s="31">
        <v>0</v>
      </c>
      <c r="W53" s="31">
        <v>0</v>
      </c>
      <c r="X53" s="31">
        <v>0</v>
      </c>
      <c r="Y53" s="31">
        <v>0</v>
      </c>
      <c r="Z53" s="31">
        <v>0</v>
      </c>
      <c r="AA53" s="31">
        <v>0</v>
      </c>
      <c r="AB53" s="31">
        <v>290848.51</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0</v>
      </c>
      <c r="AT53" s="31">
        <v>5652.41</v>
      </c>
      <c r="AU53" s="31">
        <v>0</v>
      </c>
      <c r="AV53" s="31">
        <v>0</v>
      </c>
      <c r="AW53" s="31">
        <v>0</v>
      </c>
      <c r="AX53" s="31">
        <v>0</v>
      </c>
      <c r="AY53" s="31">
        <v>0</v>
      </c>
      <c r="AZ53" s="31">
        <v>0</v>
      </c>
      <c r="BA53" s="31">
        <v>0</v>
      </c>
      <c r="BB53" s="31">
        <v>0</v>
      </c>
      <c r="BC53" s="31">
        <v>0</v>
      </c>
      <c r="BD53" s="31">
        <v>0</v>
      </c>
      <c r="BE53" s="31">
        <v>0</v>
      </c>
      <c r="BF53" s="31">
        <v>0</v>
      </c>
      <c r="BG53" s="31">
        <v>0</v>
      </c>
      <c r="BH53" s="40">
        <v>18098</v>
      </c>
      <c r="BI53" s="31">
        <v>0</v>
      </c>
      <c r="BJ53" s="31">
        <v>0</v>
      </c>
      <c r="BK53" s="31">
        <v>0</v>
      </c>
      <c r="BL53" s="31">
        <v>0</v>
      </c>
      <c r="BM53" s="31">
        <v>0</v>
      </c>
      <c r="BN53" s="31">
        <v>0</v>
      </c>
      <c r="BO53" s="31">
        <v>18098.02</v>
      </c>
      <c r="BP53" s="31">
        <v>0</v>
      </c>
      <c r="BQ53" s="31">
        <v>0</v>
      </c>
      <c r="BR53" s="31">
        <v>0</v>
      </c>
      <c r="BS53" s="31">
        <v>0</v>
      </c>
      <c r="BT53" s="31">
        <v>0</v>
      </c>
      <c r="BU53" s="31">
        <v>0</v>
      </c>
      <c r="BV53" s="31">
        <v>0</v>
      </c>
      <c r="BW53" s="31">
        <v>0</v>
      </c>
      <c r="BX53" s="31">
        <v>0</v>
      </c>
      <c r="BY53" s="31">
        <v>0</v>
      </c>
      <c r="BZ53" s="31">
        <v>0</v>
      </c>
      <c r="CA53" s="31">
        <v>0</v>
      </c>
      <c r="CB53" s="31">
        <v>0</v>
      </c>
      <c r="CC53" s="31">
        <v>5298612</v>
      </c>
      <c r="CD53" s="31">
        <v>0</v>
      </c>
      <c r="CE53" s="31">
        <v>0</v>
      </c>
      <c r="CF53" s="31">
        <v>0</v>
      </c>
      <c r="CG53" s="31">
        <v>0</v>
      </c>
      <c r="CH53" s="31">
        <v>0</v>
      </c>
      <c r="CI53" s="31">
        <v>0</v>
      </c>
      <c r="CJ53" s="31">
        <v>0</v>
      </c>
      <c r="CK53" s="31">
        <v>0</v>
      </c>
      <c r="CL53" s="31">
        <v>0</v>
      </c>
      <c r="CM53" s="31">
        <v>0</v>
      </c>
      <c r="CN53" s="31">
        <v>0</v>
      </c>
      <c r="CO53" s="31">
        <v>0</v>
      </c>
      <c r="CP53" s="31">
        <v>0</v>
      </c>
      <c r="CQ53" s="31">
        <v>0</v>
      </c>
      <c r="CR53" s="31">
        <v>0</v>
      </c>
      <c r="CS53" s="31">
        <v>5298612</v>
      </c>
      <c r="CT53" s="31">
        <v>0</v>
      </c>
    </row>
    <row r="54" spans="1:98" s="33" customFormat="1">
      <c r="A54" s="38" t="s">
        <v>361</v>
      </c>
      <c r="B54" s="31">
        <v>51412</v>
      </c>
      <c r="C54" s="31">
        <v>0</v>
      </c>
      <c r="D54" s="31">
        <v>0</v>
      </c>
      <c r="E54" s="31">
        <v>0</v>
      </c>
      <c r="F54" s="31">
        <v>0</v>
      </c>
      <c r="G54" s="31">
        <v>0</v>
      </c>
      <c r="H54" s="31">
        <v>0</v>
      </c>
      <c r="I54" s="31">
        <v>0</v>
      </c>
      <c r="J54" s="31">
        <v>0</v>
      </c>
      <c r="K54" s="31">
        <v>0</v>
      </c>
      <c r="L54" s="31">
        <v>0</v>
      </c>
      <c r="M54" s="31">
        <v>51412</v>
      </c>
      <c r="N54" s="31">
        <v>0</v>
      </c>
      <c r="O54" s="31">
        <v>0</v>
      </c>
      <c r="P54" s="31">
        <v>0</v>
      </c>
      <c r="Q54" s="31">
        <v>0</v>
      </c>
      <c r="R54" s="31">
        <v>58165</v>
      </c>
      <c r="S54" s="31">
        <v>0</v>
      </c>
      <c r="T54" s="31">
        <v>0</v>
      </c>
      <c r="U54" s="31">
        <v>0</v>
      </c>
      <c r="V54" s="31">
        <v>0</v>
      </c>
      <c r="W54" s="31">
        <v>0</v>
      </c>
      <c r="X54" s="31">
        <v>0</v>
      </c>
      <c r="Y54" s="31">
        <v>0</v>
      </c>
      <c r="Z54" s="31">
        <v>0</v>
      </c>
      <c r="AA54" s="31">
        <v>0</v>
      </c>
      <c r="AB54" s="31">
        <v>22962</v>
      </c>
      <c r="AC54" s="31">
        <v>0</v>
      </c>
      <c r="AD54" s="31">
        <v>0</v>
      </c>
      <c r="AE54" s="31">
        <v>0</v>
      </c>
      <c r="AF54" s="31">
        <v>0</v>
      </c>
      <c r="AG54" s="31">
        <v>2171</v>
      </c>
      <c r="AH54" s="31">
        <v>0</v>
      </c>
      <c r="AI54" s="31">
        <v>0</v>
      </c>
      <c r="AJ54" s="31">
        <v>11748</v>
      </c>
      <c r="AK54" s="31">
        <v>0</v>
      </c>
      <c r="AL54" s="31">
        <v>0</v>
      </c>
      <c r="AM54" s="31">
        <v>20288</v>
      </c>
      <c r="AN54" s="31">
        <v>0</v>
      </c>
      <c r="AO54" s="31">
        <v>0</v>
      </c>
      <c r="AP54" s="31">
        <v>0</v>
      </c>
      <c r="AQ54" s="31">
        <v>0</v>
      </c>
      <c r="AR54" s="31">
        <v>0</v>
      </c>
      <c r="AS54" s="31">
        <v>0</v>
      </c>
      <c r="AT54" s="31">
        <v>0</v>
      </c>
      <c r="AU54" s="31">
        <v>0</v>
      </c>
      <c r="AV54" s="31">
        <v>0</v>
      </c>
      <c r="AW54" s="31">
        <v>0</v>
      </c>
      <c r="AX54" s="31">
        <v>996</v>
      </c>
      <c r="AY54" s="31">
        <v>0</v>
      </c>
      <c r="AZ54" s="31">
        <v>0</v>
      </c>
      <c r="BA54" s="31">
        <v>0</v>
      </c>
      <c r="BB54" s="31">
        <v>0</v>
      </c>
      <c r="BC54" s="31">
        <v>0</v>
      </c>
      <c r="BD54" s="31">
        <v>0</v>
      </c>
      <c r="BE54" s="31">
        <v>0</v>
      </c>
      <c r="BF54" s="31">
        <v>0</v>
      </c>
      <c r="BG54" s="31">
        <v>0</v>
      </c>
      <c r="BH54" s="40">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0</v>
      </c>
      <c r="CC54" s="31">
        <v>1212330</v>
      </c>
      <c r="CD54" s="31">
        <v>0</v>
      </c>
      <c r="CE54" s="31">
        <v>0</v>
      </c>
      <c r="CF54" s="31">
        <v>0</v>
      </c>
      <c r="CG54" s="31">
        <v>0</v>
      </c>
      <c r="CH54" s="31">
        <v>0</v>
      </c>
      <c r="CI54" s="31">
        <v>0</v>
      </c>
      <c r="CJ54" s="31">
        <v>0</v>
      </c>
      <c r="CK54" s="31">
        <v>0</v>
      </c>
      <c r="CL54" s="31">
        <v>0</v>
      </c>
      <c r="CM54" s="31">
        <v>0</v>
      </c>
      <c r="CN54" s="31">
        <v>10040</v>
      </c>
      <c r="CO54" s="31">
        <v>0</v>
      </c>
      <c r="CP54" s="31">
        <v>0</v>
      </c>
      <c r="CQ54" s="31">
        <v>0</v>
      </c>
      <c r="CR54" s="31">
        <v>0</v>
      </c>
      <c r="CS54" s="31">
        <v>1202290</v>
      </c>
      <c r="CT54" s="31">
        <v>0</v>
      </c>
    </row>
    <row r="55" spans="1:98" s="33" customFormat="1">
      <c r="A55" s="38" t="s">
        <v>366</v>
      </c>
      <c r="B55" s="31">
        <v>603057</v>
      </c>
      <c r="C55" s="31">
        <v>0</v>
      </c>
      <c r="D55" s="31">
        <v>0</v>
      </c>
      <c r="E55" s="31">
        <v>0</v>
      </c>
      <c r="F55" s="31">
        <v>0</v>
      </c>
      <c r="G55" s="31">
        <v>9259.0300000000007</v>
      </c>
      <c r="H55" s="31">
        <v>57082.76</v>
      </c>
      <c r="I55" s="31">
        <v>0</v>
      </c>
      <c r="J55" s="31">
        <v>0</v>
      </c>
      <c r="K55" s="31">
        <v>0</v>
      </c>
      <c r="L55" s="31">
        <v>0</v>
      </c>
      <c r="M55" s="31">
        <v>536714.93000000005</v>
      </c>
      <c r="N55" s="31">
        <v>0</v>
      </c>
      <c r="O55" s="31">
        <v>0</v>
      </c>
      <c r="P55" s="31">
        <v>0</v>
      </c>
      <c r="Q55" s="31">
        <v>0</v>
      </c>
      <c r="R55" s="31">
        <v>336477</v>
      </c>
      <c r="S55" s="31">
        <v>0</v>
      </c>
      <c r="T55" s="31">
        <v>0</v>
      </c>
      <c r="U55" s="31">
        <v>0</v>
      </c>
      <c r="V55" s="31">
        <v>0</v>
      </c>
      <c r="W55" s="31">
        <v>0</v>
      </c>
      <c r="X55" s="31">
        <v>0</v>
      </c>
      <c r="Y55" s="31">
        <v>70216.149999999994</v>
      </c>
      <c r="Z55" s="31">
        <v>0</v>
      </c>
      <c r="AA55" s="31">
        <v>0</v>
      </c>
      <c r="AB55" s="31">
        <v>0</v>
      </c>
      <c r="AC55" s="31">
        <v>0</v>
      </c>
      <c r="AD55" s="31">
        <v>26121.15</v>
      </c>
      <c r="AE55" s="31">
        <v>0</v>
      </c>
      <c r="AF55" s="31">
        <v>0</v>
      </c>
      <c r="AG55" s="31">
        <v>0</v>
      </c>
      <c r="AH55" s="31">
        <v>0</v>
      </c>
      <c r="AI55" s="31">
        <v>0</v>
      </c>
      <c r="AJ55" s="31">
        <v>0</v>
      </c>
      <c r="AK55" s="31">
        <v>0</v>
      </c>
      <c r="AL55" s="31">
        <v>0</v>
      </c>
      <c r="AM55" s="31">
        <v>160148.91</v>
      </c>
      <c r="AN55" s="31">
        <v>0</v>
      </c>
      <c r="AO55" s="31">
        <v>0</v>
      </c>
      <c r="AP55" s="31">
        <v>0</v>
      </c>
      <c r="AQ55" s="31">
        <v>0</v>
      </c>
      <c r="AR55" s="31">
        <v>0</v>
      </c>
      <c r="AS55" s="31">
        <v>0</v>
      </c>
      <c r="AT55" s="31">
        <v>79990.55</v>
      </c>
      <c r="AU55" s="31">
        <v>0</v>
      </c>
      <c r="AV55" s="31">
        <v>0</v>
      </c>
      <c r="AW55" s="31">
        <v>0</v>
      </c>
      <c r="AX55" s="31">
        <v>0</v>
      </c>
      <c r="AY55" s="31">
        <v>0</v>
      </c>
      <c r="AZ55" s="31">
        <v>0</v>
      </c>
      <c r="BA55" s="31">
        <v>0</v>
      </c>
      <c r="BB55" s="31">
        <v>0</v>
      </c>
      <c r="BC55" s="31">
        <v>0</v>
      </c>
      <c r="BD55" s="31">
        <v>0</v>
      </c>
      <c r="BE55" s="31">
        <v>0</v>
      </c>
      <c r="BF55" s="31">
        <v>0</v>
      </c>
      <c r="BG55" s="31">
        <v>0</v>
      </c>
      <c r="BH55" s="40">
        <v>0</v>
      </c>
      <c r="BI55" s="31">
        <v>0</v>
      </c>
      <c r="BJ55" s="31">
        <v>0</v>
      </c>
      <c r="BK55" s="31">
        <v>0</v>
      </c>
      <c r="BL55" s="31">
        <v>0</v>
      </c>
      <c r="BM55" s="31">
        <v>0</v>
      </c>
      <c r="BN55" s="31">
        <v>0</v>
      </c>
      <c r="BO55" s="31">
        <v>0</v>
      </c>
      <c r="BP55" s="31">
        <v>0</v>
      </c>
      <c r="BQ55" s="31">
        <v>0</v>
      </c>
      <c r="BR55" s="31">
        <v>0</v>
      </c>
      <c r="BS55" s="31">
        <v>0</v>
      </c>
      <c r="BT55" s="31">
        <v>0</v>
      </c>
      <c r="BU55" s="31">
        <v>0</v>
      </c>
      <c r="BV55" s="31">
        <v>0</v>
      </c>
      <c r="BW55" s="31">
        <v>0</v>
      </c>
      <c r="BX55" s="31">
        <v>0</v>
      </c>
      <c r="BY55" s="31">
        <v>0</v>
      </c>
      <c r="BZ55" s="31">
        <v>0</v>
      </c>
      <c r="CA55" s="31">
        <v>0</v>
      </c>
      <c r="CB55" s="31">
        <v>0</v>
      </c>
      <c r="CC55" s="31">
        <v>5993995</v>
      </c>
      <c r="CD55" s="31">
        <v>0</v>
      </c>
      <c r="CE55" s="31">
        <v>0</v>
      </c>
      <c r="CF55" s="31">
        <v>0</v>
      </c>
      <c r="CG55" s="31">
        <v>0</v>
      </c>
      <c r="CH55" s="31">
        <v>0</v>
      </c>
      <c r="CI55" s="31">
        <v>0</v>
      </c>
      <c r="CJ55" s="31">
        <v>0</v>
      </c>
      <c r="CK55" s="31">
        <v>0</v>
      </c>
      <c r="CL55" s="31">
        <v>0</v>
      </c>
      <c r="CM55" s="31">
        <v>0</v>
      </c>
      <c r="CN55" s="31">
        <v>0</v>
      </c>
      <c r="CO55" s="31">
        <v>234231</v>
      </c>
      <c r="CP55" s="31">
        <v>-217806</v>
      </c>
      <c r="CQ55" s="31">
        <v>-262373</v>
      </c>
      <c r="CR55" s="31">
        <v>0</v>
      </c>
      <c r="CS55" s="31">
        <v>3124383</v>
      </c>
      <c r="CT55" s="31">
        <v>3115560</v>
      </c>
    </row>
    <row r="56" spans="1:98" s="33" customFormat="1">
      <c r="A56" s="38" t="s">
        <v>364</v>
      </c>
      <c r="B56" s="31">
        <v>745235</v>
      </c>
      <c r="C56" s="31">
        <v>130361</v>
      </c>
      <c r="D56" s="31">
        <v>0</v>
      </c>
      <c r="E56" s="31">
        <v>500000</v>
      </c>
      <c r="F56" s="31">
        <v>0</v>
      </c>
      <c r="G56" s="31">
        <v>0</v>
      </c>
      <c r="H56" s="31">
        <v>114874</v>
      </c>
      <c r="I56" s="31">
        <v>0</v>
      </c>
      <c r="J56" s="31">
        <v>0</v>
      </c>
      <c r="K56" s="31">
        <v>0</v>
      </c>
      <c r="L56" s="31">
        <v>0</v>
      </c>
      <c r="M56" s="31">
        <v>0</v>
      </c>
      <c r="N56" s="31">
        <v>0</v>
      </c>
      <c r="O56" s="31">
        <v>0</v>
      </c>
      <c r="P56" s="31">
        <v>0</v>
      </c>
      <c r="Q56" s="31">
        <v>0</v>
      </c>
      <c r="R56" s="31">
        <v>1281646</v>
      </c>
      <c r="S56" s="31">
        <v>0</v>
      </c>
      <c r="T56" s="31">
        <v>0</v>
      </c>
      <c r="U56" s="31">
        <v>0</v>
      </c>
      <c r="V56" s="31">
        <v>0</v>
      </c>
      <c r="W56" s="31">
        <v>1118512</v>
      </c>
      <c r="X56" s="31">
        <v>0</v>
      </c>
      <c r="Y56" s="31">
        <v>0</v>
      </c>
      <c r="Z56" s="31">
        <v>0</v>
      </c>
      <c r="AA56" s="31">
        <v>0</v>
      </c>
      <c r="AB56" s="31">
        <v>0</v>
      </c>
      <c r="AC56" s="31">
        <v>0</v>
      </c>
      <c r="AD56" s="31">
        <v>13628</v>
      </c>
      <c r="AE56" s="31">
        <v>0</v>
      </c>
      <c r="AF56" s="31">
        <v>0</v>
      </c>
      <c r="AG56" s="31">
        <v>14528</v>
      </c>
      <c r="AH56" s="31">
        <v>0</v>
      </c>
      <c r="AI56" s="31">
        <v>0</v>
      </c>
      <c r="AJ56" s="31">
        <v>69</v>
      </c>
      <c r="AK56" s="31">
        <v>0</v>
      </c>
      <c r="AL56" s="31">
        <v>0</v>
      </c>
      <c r="AM56" s="31">
        <v>0</v>
      </c>
      <c r="AN56" s="31">
        <v>0</v>
      </c>
      <c r="AO56" s="31">
        <v>0</v>
      </c>
      <c r="AP56" s="31">
        <v>0</v>
      </c>
      <c r="AQ56" s="31">
        <v>0</v>
      </c>
      <c r="AR56" s="31">
        <v>0</v>
      </c>
      <c r="AS56" s="31">
        <v>42868</v>
      </c>
      <c r="AT56" s="31">
        <v>55585</v>
      </c>
      <c r="AU56" s="31">
        <v>0</v>
      </c>
      <c r="AV56" s="31">
        <v>0</v>
      </c>
      <c r="AW56" s="31">
        <v>0</v>
      </c>
      <c r="AX56" s="31">
        <v>0</v>
      </c>
      <c r="AY56" s="31">
        <v>0</v>
      </c>
      <c r="AZ56" s="31">
        <v>0</v>
      </c>
      <c r="BA56" s="31">
        <v>0</v>
      </c>
      <c r="BB56" s="31">
        <v>0</v>
      </c>
      <c r="BC56" s="31">
        <v>36456</v>
      </c>
      <c r="BD56" s="31">
        <v>0</v>
      </c>
      <c r="BE56" s="31">
        <v>0</v>
      </c>
      <c r="BF56" s="31">
        <v>0</v>
      </c>
      <c r="BG56" s="31">
        <v>0</v>
      </c>
      <c r="BH56" s="40">
        <v>0</v>
      </c>
      <c r="BI56" s="31">
        <v>0</v>
      </c>
      <c r="BJ56" s="31">
        <v>0</v>
      </c>
      <c r="BK56" s="31">
        <v>0</v>
      </c>
      <c r="BL56" s="31">
        <v>0</v>
      </c>
      <c r="BM56" s="31">
        <v>0</v>
      </c>
      <c r="BN56" s="31">
        <v>0</v>
      </c>
      <c r="BO56" s="31">
        <v>0</v>
      </c>
      <c r="BP56" s="31">
        <v>0</v>
      </c>
      <c r="BQ56" s="31">
        <v>0</v>
      </c>
      <c r="BR56" s="31">
        <v>0</v>
      </c>
      <c r="BS56" s="31">
        <v>0</v>
      </c>
      <c r="BT56" s="31">
        <v>0</v>
      </c>
      <c r="BU56" s="31">
        <v>0</v>
      </c>
      <c r="BV56" s="31">
        <v>0</v>
      </c>
      <c r="BW56" s="31">
        <v>0</v>
      </c>
      <c r="BX56" s="31">
        <v>0</v>
      </c>
      <c r="BY56" s="31">
        <v>0</v>
      </c>
      <c r="BZ56" s="31">
        <v>0</v>
      </c>
      <c r="CA56" s="31">
        <v>0</v>
      </c>
      <c r="CB56" s="31">
        <v>0</v>
      </c>
      <c r="CC56" s="31">
        <v>1179983</v>
      </c>
      <c r="CD56" s="31">
        <v>0</v>
      </c>
      <c r="CE56" s="31">
        <v>0</v>
      </c>
      <c r="CF56" s="31">
        <v>0</v>
      </c>
      <c r="CG56" s="31">
        <v>0</v>
      </c>
      <c r="CH56" s="31">
        <v>0</v>
      </c>
      <c r="CI56" s="31">
        <v>0</v>
      </c>
      <c r="CJ56" s="31">
        <v>0</v>
      </c>
      <c r="CK56" s="31">
        <v>0</v>
      </c>
      <c r="CL56" s="31">
        <v>0</v>
      </c>
      <c r="CM56" s="31">
        <v>0</v>
      </c>
      <c r="CN56" s="31">
        <v>36987</v>
      </c>
      <c r="CO56" s="31">
        <v>141633</v>
      </c>
      <c r="CP56" s="31">
        <v>0</v>
      </c>
      <c r="CQ56" s="31">
        <v>0</v>
      </c>
      <c r="CR56" s="31">
        <v>0</v>
      </c>
      <c r="CS56" s="31">
        <v>1001363</v>
      </c>
      <c r="CT56" s="31">
        <v>0</v>
      </c>
    </row>
    <row r="57" spans="1:98" s="33" customFormat="1">
      <c r="A57" s="38" t="s">
        <v>601</v>
      </c>
      <c r="B57" s="31">
        <v>0</v>
      </c>
      <c r="C57" s="31">
        <v>0</v>
      </c>
      <c r="D57" s="31">
        <v>0</v>
      </c>
      <c r="E57" s="31">
        <v>0</v>
      </c>
      <c r="F57" s="31">
        <v>0</v>
      </c>
      <c r="G57" s="31">
        <v>0</v>
      </c>
      <c r="H57" s="31">
        <v>0</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0</v>
      </c>
      <c r="BG57" s="31">
        <v>0</v>
      </c>
      <c r="BH57" s="40">
        <v>0</v>
      </c>
      <c r="BI57" s="31">
        <v>0</v>
      </c>
      <c r="BJ57" s="31">
        <v>0</v>
      </c>
      <c r="BK57" s="31">
        <v>0</v>
      </c>
      <c r="BL57" s="31">
        <v>0</v>
      </c>
      <c r="BM57" s="31">
        <v>0</v>
      </c>
      <c r="BN57" s="31">
        <v>0</v>
      </c>
      <c r="BO57" s="31">
        <v>0</v>
      </c>
      <c r="BP57" s="31">
        <v>0</v>
      </c>
      <c r="BQ57" s="31">
        <v>0</v>
      </c>
      <c r="BR57" s="31">
        <v>0</v>
      </c>
      <c r="BS57" s="31">
        <v>0</v>
      </c>
      <c r="BT57" s="31">
        <v>0</v>
      </c>
      <c r="BU57" s="31">
        <v>0</v>
      </c>
      <c r="BV57" s="31">
        <v>0</v>
      </c>
      <c r="BW57" s="31">
        <v>0</v>
      </c>
      <c r="BX57" s="31">
        <v>0</v>
      </c>
      <c r="BY57" s="31">
        <v>0</v>
      </c>
      <c r="BZ57" s="31">
        <v>0</v>
      </c>
      <c r="CA57" s="31">
        <v>0</v>
      </c>
      <c r="CB57" s="31">
        <v>0</v>
      </c>
      <c r="CC57" s="31">
        <v>0</v>
      </c>
      <c r="CD57" s="31">
        <v>0</v>
      </c>
      <c r="CE57" s="31">
        <v>0</v>
      </c>
      <c r="CF57" s="31">
        <v>0</v>
      </c>
      <c r="CG57" s="31">
        <v>0</v>
      </c>
      <c r="CH57" s="31">
        <v>0</v>
      </c>
      <c r="CI57" s="31">
        <v>0</v>
      </c>
      <c r="CJ57" s="31">
        <v>0</v>
      </c>
      <c r="CK57" s="31">
        <v>0</v>
      </c>
      <c r="CL57" s="31">
        <v>0</v>
      </c>
      <c r="CM57" s="31">
        <v>0</v>
      </c>
      <c r="CN57" s="31">
        <v>0</v>
      </c>
      <c r="CO57" s="31">
        <v>0</v>
      </c>
      <c r="CP57" s="31">
        <v>0</v>
      </c>
      <c r="CQ57" s="31">
        <v>0</v>
      </c>
      <c r="CR57" s="31">
        <v>0</v>
      </c>
      <c r="CS57" s="31">
        <v>0</v>
      </c>
      <c r="CT57" s="31">
        <v>0</v>
      </c>
    </row>
    <row r="58" spans="1:98" s="33" customFormat="1">
      <c r="A58" s="38" t="s">
        <v>362</v>
      </c>
      <c r="B58" s="31">
        <v>0</v>
      </c>
      <c r="C58" s="31">
        <v>0</v>
      </c>
      <c r="D58" s="31">
        <v>0</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40">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row>
    <row r="59" spans="1:98" s="33" customFormat="1">
      <c r="A59" s="38" t="s">
        <v>602</v>
      </c>
      <c r="B59" s="31">
        <v>0</v>
      </c>
      <c r="C59" s="31">
        <v>0</v>
      </c>
      <c r="D59" s="31">
        <v>0</v>
      </c>
      <c r="E59" s="31">
        <v>0</v>
      </c>
      <c r="F59" s="31">
        <v>0</v>
      </c>
      <c r="G59" s="31">
        <v>0</v>
      </c>
      <c r="H59" s="31">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c r="AT59" s="31">
        <v>0</v>
      </c>
      <c r="AU59" s="31">
        <v>0</v>
      </c>
      <c r="AV59" s="31">
        <v>0</v>
      </c>
      <c r="AW59" s="31">
        <v>0</v>
      </c>
      <c r="AX59" s="31">
        <v>0</v>
      </c>
      <c r="AY59" s="31">
        <v>0</v>
      </c>
      <c r="AZ59" s="31">
        <v>0</v>
      </c>
      <c r="BA59" s="31">
        <v>0</v>
      </c>
      <c r="BB59" s="31">
        <v>0</v>
      </c>
      <c r="BC59" s="31">
        <v>0</v>
      </c>
      <c r="BD59" s="31">
        <v>0</v>
      </c>
      <c r="BE59" s="31">
        <v>0</v>
      </c>
      <c r="BF59" s="31">
        <v>0</v>
      </c>
      <c r="BG59" s="31">
        <v>0</v>
      </c>
      <c r="BH59" s="40">
        <v>0</v>
      </c>
      <c r="BI59" s="31">
        <v>0</v>
      </c>
      <c r="BJ59" s="31">
        <v>0</v>
      </c>
      <c r="BK59" s="31">
        <v>0</v>
      </c>
      <c r="BL59" s="31">
        <v>0</v>
      </c>
      <c r="BM59" s="31">
        <v>0</v>
      </c>
      <c r="BN59" s="31">
        <v>0</v>
      </c>
      <c r="BO59" s="31">
        <v>0</v>
      </c>
      <c r="BP59" s="31">
        <v>0</v>
      </c>
      <c r="BQ59" s="31">
        <v>0</v>
      </c>
      <c r="BR59" s="31">
        <v>0</v>
      </c>
      <c r="BS59" s="31">
        <v>0</v>
      </c>
      <c r="BT59" s="31">
        <v>0</v>
      </c>
      <c r="BU59" s="31">
        <v>0</v>
      </c>
      <c r="BV59" s="31">
        <v>0</v>
      </c>
      <c r="BW59" s="31">
        <v>0</v>
      </c>
      <c r="BX59" s="31">
        <v>0</v>
      </c>
      <c r="BY59" s="31">
        <v>0</v>
      </c>
      <c r="BZ59" s="31">
        <v>0</v>
      </c>
      <c r="CA59" s="31">
        <v>0</v>
      </c>
      <c r="CB59" s="31">
        <v>0</v>
      </c>
      <c r="CC59" s="31">
        <v>0</v>
      </c>
      <c r="CD59" s="31">
        <v>0</v>
      </c>
      <c r="CE59" s="31">
        <v>0</v>
      </c>
      <c r="CF59" s="31">
        <v>0</v>
      </c>
      <c r="CG59" s="31">
        <v>0</v>
      </c>
      <c r="CH59" s="31">
        <v>0</v>
      </c>
      <c r="CI59" s="31">
        <v>0</v>
      </c>
      <c r="CJ59" s="31">
        <v>0</v>
      </c>
      <c r="CK59" s="31">
        <v>0</v>
      </c>
      <c r="CL59" s="31">
        <v>0</v>
      </c>
      <c r="CM59" s="31">
        <v>0</v>
      </c>
      <c r="CN59" s="31">
        <v>0</v>
      </c>
      <c r="CO59" s="31">
        <v>0</v>
      </c>
      <c r="CP59" s="31">
        <v>0</v>
      </c>
      <c r="CQ59" s="31">
        <v>0</v>
      </c>
      <c r="CR59" s="31">
        <v>0</v>
      </c>
      <c r="CS59" s="31">
        <v>0</v>
      </c>
      <c r="CT59" s="31">
        <v>0</v>
      </c>
    </row>
    <row r="60" spans="1:98" s="33" customFormat="1">
      <c r="A60" s="38" t="s">
        <v>363</v>
      </c>
      <c r="B60" s="31">
        <v>913637</v>
      </c>
      <c r="C60" s="31">
        <v>0</v>
      </c>
      <c r="D60" s="31">
        <v>0</v>
      </c>
      <c r="E60" s="31">
        <v>41775</v>
      </c>
      <c r="F60" s="31">
        <v>0</v>
      </c>
      <c r="G60" s="31">
        <v>159193.88</v>
      </c>
      <c r="H60" s="31">
        <v>0</v>
      </c>
      <c r="I60" s="31">
        <v>0</v>
      </c>
      <c r="J60" s="31">
        <v>0</v>
      </c>
      <c r="K60" s="31">
        <v>0</v>
      </c>
      <c r="L60" s="31">
        <v>0</v>
      </c>
      <c r="M60" s="31">
        <v>712668.19</v>
      </c>
      <c r="N60" s="31">
        <v>0</v>
      </c>
      <c r="O60" s="31">
        <v>0</v>
      </c>
      <c r="P60" s="31">
        <v>0</v>
      </c>
      <c r="Q60" s="31">
        <v>0</v>
      </c>
      <c r="R60" s="31">
        <v>248101</v>
      </c>
      <c r="S60" s="31">
        <v>0</v>
      </c>
      <c r="T60" s="31">
        <v>0</v>
      </c>
      <c r="U60" s="31">
        <v>0</v>
      </c>
      <c r="V60" s="31">
        <v>0</v>
      </c>
      <c r="W60" s="31">
        <v>0</v>
      </c>
      <c r="X60" s="31">
        <v>0</v>
      </c>
      <c r="Y60" s="31">
        <v>0</v>
      </c>
      <c r="Z60" s="31">
        <v>0</v>
      </c>
      <c r="AA60" s="31">
        <v>0</v>
      </c>
      <c r="AB60" s="31">
        <v>0</v>
      </c>
      <c r="AC60" s="31">
        <v>0</v>
      </c>
      <c r="AD60" s="31">
        <v>7512.5</v>
      </c>
      <c r="AE60" s="31">
        <v>0</v>
      </c>
      <c r="AF60" s="31">
        <v>0</v>
      </c>
      <c r="AG60" s="31">
        <v>0</v>
      </c>
      <c r="AH60" s="31">
        <v>0</v>
      </c>
      <c r="AI60" s="31">
        <v>0</v>
      </c>
      <c r="AJ60" s="31">
        <v>0</v>
      </c>
      <c r="AK60" s="31">
        <v>0</v>
      </c>
      <c r="AL60" s="31">
        <v>0</v>
      </c>
      <c r="AM60" s="31">
        <v>0</v>
      </c>
      <c r="AN60" s="31">
        <v>0</v>
      </c>
      <c r="AO60" s="31">
        <v>0</v>
      </c>
      <c r="AP60" s="31">
        <v>0</v>
      </c>
      <c r="AQ60" s="31">
        <v>0</v>
      </c>
      <c r="AR60" s="31">
        <v>0</v>
      </c>
      <c r="AS60" s="31">
        <v>192398.25</v>
      </c>
      <c r="AT60" s="31">
        <v>48190.13</v>
      </c>
      <c r="AU60" s="31">
        <v>0</v>
      </c>
      <c r="AV60" s="31">
        <v>0</v>
      </c>
      <c r="AW60" s="31">
        <v>0</v>
      </c>
      <c r="AX60" s="31">
        <v>0</v>
      </c>
      <c r="AY60" s="31">
        <v>0</v>
      </c>
      <c r="AZ60" s="31">
        <v>0</v>
      </c>
      <c r="BA60" s="31">
        <v>0</v>
      </c>
      <c r="BB60" s="31">
        <v>0</v>
      </c>
      <c r="BC60" s="31">
        <v>0</v>
      </c>
      <c r="BD60" s="31">
        <v>0</v>
      </c>
      <c r="BE60" s="31">
        <v>0</v>
      </c>
      <c r="BF60" s="31">
        <v>0</v>
      </c>
      <c r="BG60" s="31">
        <v>0</v>
      </c>
      <c r="BH60" s="40">
        <v>966</v>
      </c>
      <c r="BI60" s="31">
        <v>0</v>
      </c>
      <c r="BJ60" s="31">
        <v>0</v>
      </c>
      <c r="BK60" s="31">
        <v>0</v>
      </c>
      <c r="BL60" s="31">
        <v>0</v>
      </c>
      <c r="BM60" s="31">
        <v>0</v>
      </c>
      <c r="BN60" s="31">
        <v>0</v>
      </c>
      <c r="BO60" s="31">
        <v>966.01</v>
      </c>
      <c r="BP60" s="31">
        <v>0</v>
      </c>
      <c r="BQ60" s="31">
        <v>0</v>
      </c>
      <c r="BR60" s="31">
        <v>0</v>
      </c>
      <c r="BS60" s="31">
        <v>0</v>
      </c>
      <c r="BT60" s="31">
        <v>0</v>
      </c>
      <c r="BU60" s="31">
        <v>0</v>
      </c>
      <c r="BV60" s="31">
        <v>0</v>
      </c>
      <c r="BW60" s="31">
        <v>0</v>
      </c>
      <c r="BX60" s="31">
        <v>0</v>
      </c>
      <c r="BY60" s="31">
        <v>0</v>
      </c>
      <c r="BZ60" s="31">
        <v>0</v>
      </c>
      <c r="CA60" s="31">
        <v>0</v>
      </c>
      <c r="CB60" s="31">
        <v>0</v>
      </c>
      <c r="CC60" s="31">
        <v>3773667</v>
      </c>
      <c r="CD60" s="31">
        <v>0</v>
      </c>
      <c r="CE60" s="31">
        <v>0</v>
      </c>
      <c r="CF60" s="31">
        <v>0</v>
      </c>
      <c r="CG60" s="31">
        <v>0</v>
      </c>
      <c r="CH60" s="31">
        <v>77714.600000000006</v>
      </c>
      <c r="CI60" s="31">
        <v>0</v>
      </c>
      <c r="CJ60" s="31">
        <v>0</v>
      </c>
      <c r="CK60" s="31">
        <v>0</v>
      </c>
      <c r="CL60" s="31">
        <v>0</v>
      </c>
      <c r="CM60" s="31">
        <v>0</v>
      </c>
      <c r="CN60" s="31">
        <v>0</v>
      </c>
      <c r="CO60" s="31">
        <v>3695952.44</v>
      </c>
      <c r="CP60" s="31">
        <v>0</v>
      </c>
      <c r="CQ60" s="31">
        <v>0</v>
      </c>
      <c r="CR60" s="31">
        <v>0</v>
      </c>
      <c r="CS60" s="31">
        <v>0</v>
      </c>
      <c r="CT60" s="31">
        <v>0</v>
      </c>
    </row>
    <row r="61" spans="1:98" s="33" customFormat="1">
      <c r="A61" s="38" t="s">
        <v>603</v>
      </c>
      <c r="B61" s="31">
        <v>0</v>
      </c>
      <c r="C61" s="31">
        <v>0</v>
      </c>
      <c r="D61" s="31">
        <v>0</v>
      </c>
      <c r="E61" s="31">
        <v>0</v>
      </c>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0</v>
      </c>
      <c r="BG61" s="31">
        <v>0</v>
      </c>
      <c r="BH61" s="40">
        <v>0</v>
      </c>
      <c r="BI61" s="31">
        <v>0</v>
      </c>
      <c r="BJ61" s="31">
        <v>0</v>
      </c>
      <c r="BK61" s="31">
        <v>0</v>
      </c>
      <c r="BL61" s="31">
        <v>0</v>
      </c>
      <c r="BM61" s="31">
        <v>0</v>
      </c>
      <c r="BN61" s="31">
        <v>0</v>
      </c>
      <c r="BO61" s="31">
        <v>0</v>
      </c>
      <c r="BP61" s="31">
        <v>0</v>
      </c>
      <c r="BQ61" s="31">
        <v>0</v>
      </c>
      <c r="BR61" s="31">
        <v>0</v>
      </c>
      <c r="BS61" s="31">
        <v>0</v>
      </c>
      <c r="BT61" s="31">
        <v>0</v>
      </c>
      <c r="BU61" s="31">
        <v>0</v>
      </c>
      <c r="BV61" s="31">
        <v>0</v>
      </c>
      <c r="BW61" s="31">
        <v>0</v>
      </c>
      <c r="BX61" s="31">
        <v>0</v>
      </c>
      <c r="BY61" s="31">
        <v>0</v>
      </c>
      <c r="BZ61" s="31">
        <v>0</v>
      </c>
      <c r="CA61" s="31">
        <v>0</v>
      </c>
      <c r="CB61" s="31">
        <v>0</v>
      </c>
      <c r="CC61" s="31">
        <v>0</v>
      </c>
      <c r="CD61" s="31">
        <v>0</v>
      </c>
      <c r="CE61" s="31">
        <v>0</v>
      </c>
      <c r="CF61" s="31">
        <v>0</v>
      </c>
      <c r="CG61" s="31">
        <v>0</v>
      </c>
      <c r="CH61" s="31">
        <v>0</v>
      </c>
      <c r="CI61" s="31">
        <v>0</v>
      </c>
      <c r="CJ61" s="31">
        <v>0</v>
      </c>
      <c r="CK61" s="31">
        <v>0</v>
      </c>
      <c r="CL61" s="31">
        <v>0</v>
      </c>
      <c r="CM61" s="31">
        <v>0</v>
      </c>
      <c r="CN61" s="31">
        <v>0</v>
      </c>
      <c r="CO61" s="31">
        <v>0</v>
      </c>
      <c r="CP61" s="31">
        <v>0</v>
      </c>
      <c r="CQ61" s="31">
        <v>0</v>
      </c>
      <c r="CR61" s="31">
        <v>0</v>
      </c>
      <c r="CS61" s="31">
        <v>0</v>
      </c>
      <c r="CT61" s="31">
        <v>0</v>
      </c>
    </row>
    <row r="62" spans="1:98" s="33" customFormat="1">
      <c r="A62" s="38" t="s">
        <v>215</v>
      </c>
      <c r="B62" s="31">
        <v>3684263</v>
      </c>
      <c r="C62" s="31">
        <v>72001.740000000005</v>
      </c>
      <c r="D62" s="31">
        <v>0</v>
      </c>
      <c r="E62" s="31">
        <v>0</v>
      </c>
      <c r="F62" s="31">
        <v>0</v>
      </c>
      <c r="G62" s="31">
        <v>345194</v>
      </c>
      <c r="H62" s="31">
        <v>1065098.8700000001</v>
      </c>
      <c r="I62" s="31">
        <v>0</v>
      </c>
      <c r="J62" s="31">
        <v>0</v>
      </c>
      <c r="K62" s="31">
        <v>0</v>
      </c>
      <c r="L62" s="31">
        <v>0</v>
      </c>
      <c r="M62" s="31">
        <v>2108752.67</v>
      </c>
      <c r="N62" s="31">
        <v>0</v>
      </c>
      <c r="O62" s="31">
        <v>0</v>
      </c>
      <c r="P62" s="31">
        <v>0</v>
      </c>
      <c r="Q62" s="31">
        <v>93215.99</v>
      </c>
      <c r="R62" s="31">
        <v>8390475</v>
      </c>
      <c r="S62" s="31">
        <v>5237839.6100000003</v>
      </c>
      <c r="T62" s="31">
        <v>0</v>
      </c>
      <c r="U62" s="31">
        <v>25514.9</v>
      </c>
      <c r="V62" s="31">
        <v>0</v>
      </c>
      <c r="W62" s="31">
        <v>0</v>
      </c>
      <c r="X62" s="31">
        <v>82627.520000000004</v>
      </c>
      <c r="Y62" s="31">
        <v>0</v>
      </c>
      <c r="Z62" s="31">
        <v>90278.9</v>
      </c>
      <c r="AA62" s="31">
        <v>0</v>
      </c>
      <c r="AB62" s="31">
        <v>28812.09</v>
      </c>
      <c r="AC62" s="31">
        <v>0</v>
      </c>
      <c r="AD62" s="31">
        <v>29939.35</v>
      </c>
      <c r="AE62" s="31">
        <v>0</v>
      </c>
      <c r="AF62" s="31">
        <v>0</v>
      </c>
      <c r="AG62" s="31">
        <v>60146.77</v>
      </c>
      <c r="AH62" s="31">
        <v>0</v>
      </c>
      <c r="AI62" s="31">
        <v>15385.41</v>
      </c>
      <c r="AJ62" s="31">
        <v>5207.0600000000004</v>
      </c>
      <c r="AK62" s="31">
        <v>0</v>
      </c>
      <c r="AL62" s="31">
        <v>0</v>
      </c>
      <c r="AM62" s="31">
        <v>286175.46000000002</v>
      </c>
      <c r="AN62" s="31">
        <v>90509.1</v>
      </c>
      <c r="AO62" s="31">
        <v>25563.95</v>
      </c>
      <c r="AP62" s="31">
        <v>0</v>
      </c>
      <c r="AQ62" s="31">
        <v>0</v>
      </c>
      <c r="AR62" s="31">
        <v>1932702.82</v>
      </c>
      <c r="AS62" s="31">
        <v>0</v>
      </c>
      <c r="AT62" s="31">
        <v>-835.12</v>
      </c>
      <c r="AU62" s="31">
        <v>0</v>
      </c>
      <c r="AV62" s="31">
        <v>0</v>
      </c>
      <c r="AW62" s="31">
        <v>0</v>
      </c>
      <c r="AX62" s="31">
        <v>0</v>
      </c>
      <c r="AY62" s="31">
        <v>200</v>
      </c>
      <c r="AZ62" s="31">
        <v>20033.05</v>
      </c>
      <c r="BA62" s="31">
        <v>0</v>
      </c>
      <c r="BB62" s="31">
        <v>458304.41</v>
      </c>
      <c r="BC62" s="31">
        <v>0</v>
      </c>
      <c r="BD62" s="31">
        <v>2070</v>
      </c>
      <c r="BE62" s="31">
        <v>0</v>
      </c>
      <c r="BF62" s="31">
        <v>0</v>
      </c>
      <c r="BG62" s="31">
        <v>0</v>
      </c>
      <c r="BH62" s="40">
        <v>657697</v>
      </c>
      <c r="BI62" s="31">
        <v>0</v>
      </c>
      <c r="BJ62" s="31">
        <v>0</v>
      </c>
      <c r="BK62" s="31">
        <v>0</v>
      </c>
      <c r="BL62" s="31">
        <v>0</v>
      </c>
      <c r="BM62" s="31">
        <v>657096.62</v>
      </c>
      <c r="BN62" s="31">
        <v>0</v>
      </c>
      <c r="BO62" s="31">
        <v>600</v>
      </c>
      <c r="BP62" s="31">
        <v>0</v>
      </c>
      <c r="BQ62" s="31">
        <v>0</v>
      </c>
      <c r="BR62" s="31">
        <v>0</v>
      </c>
      <c r="BS62" s="31">
        <v>0</v>
      </c>
      <c r="BT62" s="31">
        <v>0</v>
      </c>
      <c r="BU62" s="31">
        <v>0</v>
      </c>
      <c r="BV62" s="31">
        <v>0</v>
      </c>
      <c r="BW62" s="31">
        <v>0</v>
      </c>
      <c r="BX62" s="31">
        <v>0</v>
      </c>
      <c r="BY62" s="31">
        <v>0</v>
      </c>
      <c r="BZ62" s="31">
        <v>0</v>
      </c>
      <c r="CA62" s="31">
        <v>0</v>
      </c>
      <c r="CB62" s="31">
        <v>0</v>
      </c>
      <c r="CC62" s="31">
        <v>17813970</v>
      </c>
      <c r="CD62" s="31">
        <v>0</v>
      </c>
      <c r="CE62" s="31">
        <v>1930611</v>
      </c>
      <c r="CF62" s="31">
        <v>96501</v>
      </c>
      <c r="CG62" s="31">
        <v>779087.95</v>
      </c>
      <c r="CH62" s="31">
        <v>0</v>
      </c>
      <c r="CI62" s="31">
        <v>0</v>
      </c>
      <c r="CJ62" s="31">
        <v>0</v>
      </c>
      <c r="CK62" s="31">
        <v>0</v>
      </c>
      <c r="CL62" s="31">
        <v>70685</v>
      </c>
      <c r="CM62" s="31">
        <v>14644.65</v>
      </c>
      <c r="CN62" s="31">
        <v>302783.09000000003</v>
      </c>
      <c r="CO62" s="31">
        <v>0</v>
      </c>
      <c r="CP62" s="31">
        <v>-1993983</v>
      </c>
      <c r="CQ62" s="31">
        <v>0</v>
      </c>
      <c r="CR62" s="31">
        <v>44503</v>
      </c>
      <c r="CS62" s="31">
        <v>16156355</v>
      </c>
      <c r="CT62" s="31">
        <v>412782</v>
      </c>
    </row>
    <row r="63" spans="1:98" s="33" customFormat="1">
      <c r="A63" s="38" t="s">
        <v>216</v>
      </c>
      <c r="B63" s="31">
        <v>15285839</v>
      </c>
      <c r="C63" s="31">
        <v>0</v>
      </c>
      <c r="D63" s="31">
        <v>0</v>
      </c>
      <c r="E63" s="31">
        <v>196777.81</v>
      </c>
      <c r="F63" s="31">
        <v>0</v>
      </c>
      <c r="G63" s="31">
        <v>1124338.92</v>
      </c>
      <c r="H63" s="31">
        <v>4506941.3499999996</v>
      </c>
      <c r="I63" s="31">
        <v>0</v>
      </c>
      <c r="J63" s="31">
        <v>0</v>
      </c>
      <c r="K63" s="31">
        <v>0</v>
      </c>
      <c r="L63" s="31">
        <v>0</v>
      </c>
      <c r="M63" s="31">
        <v>8874345.6899999995</v>
      </c>
      <c r="N63" s="31">
        <v>0</v>
      </c>
      <c r="O63" s="31">
        <v>0</v>
      </c>
      <c r="P63" s="31">
        <v>0</v>
      </c>
      <c r="Q63" s="31">
        <v>583434.85</v>
      </c>
      <c r="R63" s="31">
        <v>105269045</v>
      </c>
      <c r="S63" s="31">
        <v>68992153.019999996</v>
      </c>
      <c r="T63" s="31">
        <v>0</v>
      </c>
      <c r="U63" s="31">
        <v>162610.48000000001</v>
      </c>
      <c r="V63" s="31">
        <v>0</v>
      </c>
      <c r="W63" s="31">
        <v>0</v>
      </c>
      <c r="X63" s="31">
        <v>0</v>
      </c>
      <c r="Y63" s="31">
        <v>1163011</v>
      </c>
      <c r="Z63" s="31">
        <v>0</v>
      </c>
      <c r="AA63" s="31">
        <v>0</v>
      </c>
      <c r="AB63" s="31">
        <v>0</v>
      </c>
      <c r="AC63" s="31">
        <v>0</v>
      </c>
      <c r="AD63" s="31">
        <v>1350292.5</v>
      </c>
      <c r="AE63" s="31">
        <v>155152.53</v>
      </c>
      <c r="AF63" s="31">
        <v>0</v>
      </c>
      <c r="AG63" s="31">
        <v>0</v>
      </c>
      <c r="AH63" s="31">
        <v>0</v>
      </c>
      <c r="AI63" s="31">
        <v>459530.51</v>
      </c>
      <c r="AJ63" s="31">
        <v>108182.49</v>
      </c>
      <c r="AK63" s="31">
        <v>0</v>
      </c>
      <c r="AL63" s="31">
        <v>0</v>
      </c>
      <c r="AM63" s="31">
        <v>3087252.76</v>
      </c>
      <c r="AN63" s="31">
        <v>1807612.43</v>
      </c>
      <c r="AO63" s="31">
        <v>58711.23</v>
      </c>
      <c r="AP63" s="31">
        <v>0</v>
      </c>
      <c r="AQ63" s="31">
        <v>0</v>
      </c>
      <c r="AR63" s="31">
        <v>20817380.43</v>
      </c>
      <c r="AS63" s="31">
        <v>0</v>
      </c>
      <c r="AT63" s="31">
        <v>2285240.69</v>
      </c>
      <c r="AU63" s="31">
        <v>2990.1</v>
      </c>
      <c r="AV63" s="31">
        <v>0</v>
      </c>
      <c r="AW63" s="31">
        <v>0</v>
      </c>
      <c r="AX63" s="31">
        <v>0</v>
      </c>
      <c r="AY63" s="31">
        <v>0</v>
      </c>
      <c r="AZ63" s="31">
        <v>43777.13</v>
      </c>
      <c r="BA63" s="31">
        <v>0</v>
      </c>
      <c r="BB63" s="31">
        <v>4717062.9400000004</v>
      </c>
      <c r="BC63" s="31">
        <v>0</v>
      </c>
      <c r="BD63" s="31">
        <v>58085</v>
      </c>
      <c r="BE63" s="31">
        <v>0</v>
      </c>
      <c r="BF63" s="31">
        <v>0</v>
      </c>
      <c r="BG63" s="31">
        <v>0</v>
      </c>
      <c r="BH63" s="40">
        <v>670417</v>
      </c>
      <c r="BI63" s="31">
        <v>0</v>
      </c>
      <c r="BJ63" s="31">
        <v>0</v>
      </c>
      <c r="BK63" s="31">
        <v>0</v>
      </c>
      <c r="BL63" s="31">
        <v>0</v>
      </c>
      <c r="BM63" s="31">
        <v>663717.75</v>
      </c>
      <c r="BN63" s="31">
        <v>0</v>
      </c>
      <c r="BO63" s="31">
        <v>0</v>
      </c>
      <c r="BP63" s="31">
        <v>0</v>
      </c>
      <c r="BQ63" s="31">
        <v>6699.1</v>
      </c>
      <c r="BR63" s="31">
        <v>0</v>
      </c>
      <c r="BS63" s="31">
        <v>0</v>
      </c>
      <c r="BT63" s="31">
        <v>0</v>
      </c>
      <c r="BU63" s="31">
        <v>0</v>
      </c>
      <c r="BV63" s="31">
        <v>0</v>
      </c>
      <c r="BW63" s="31">
        <v>0</v>
      </c>
      <c r="BX63" s="31">
        <v>0</v>
      </c>
      <c r="BY63" s="31">
        <v>0</v>
      </c>
      <c r="BZ63" s="31">
        <v>0</v>
      </c>
      <c r="CA63" s="31">
        <v>0</v>
      </c>
      <c r="CB63" s="31">
        <v>0</v>
      </c>
      <c r="CC63" s="31">
        <v>100073952</v>
      </c>
      <c r="CD63" s="31">
        <v>4890013.2699999996</v>
      </c>
      <c r="CE63" s="31">
        <v>0</v>
      </c>
      <c r="CF63" s="31">
        <v>0</v>
      </c>
      <c r="CG63" s="31">
        <v>0</v>
      </c>
      <c r="CH63" s="31">
        <v>2066739.5</v>
      </c>
      <c r="CI63" s="31">
        <v>0</v>
      </c>
      <c r="CJ63" s="31">
        <v>0</v>
      </c>
      <c r="CK63" s="31">
        <v>0</v>
      </c>
      <c r="CL63" s="31">
        <v>497740</v>
      </c>
      <c r="CM63" s="31">
        <v>0</v>
      </c>
      <c r="CN63" s="31">
        <v>943531.23</v>
      </c>
      <c r="CO63" s="31">
        <v>0</v>
      </c>
      <c r="CP63" s="31">
        <v>-21304560</v>
      </c>
      <c r="CQ63" s="31">
        <v>-8898078</v>
      </c>
      <c r="CR63" s="31">
        <v>276303</v>
      </c>
      <c r="CS63" s="31">
        <v>119514483.08</v>
      </c>
      <c r="CT63" s="31">
        <v>2087780</v>
      </c>
    </row>
    <row r="64" spans="1:98" s="33" customFormat="1">
      <c r="A64" s="38" t="s">
        <v>217</v>
      </c>
      <c r="B64" s="31">
        <v>2099649</v>
      </c>
      <c r="C64" s="31">
        <v>52888.4</v>
      </c>
      <c r="D64" s="31">
        <v>0</v>
      </c>
      <c r="E64" s="31">
        <v>57864.25</v>
      </c>
      <c r="F64" s="31">
        <v>0</v>
      </c>
      <c r="G64" s="31">
        <v>283974.75</v>
      </c>
      <c r="H64" s="31">
        <v>665108.42000000004</v>
      </c>
      <c r="I64" s="31">
        <v>0</v>
      </c>
      <c r="J64" s="31">
        <v>0</v>
      </c>
      <c r="K64" s="31">
        <v>0</v>
      </c>
      <c r="L64" s="31">
        <v>0</v>
      </c>
      <c r="M64" s="31">
        <v>981727.8</v>
      </c>
      <c r="N64" s="31">
        <v>0</v>
      </c>
      <c r="O64" s="31">
        <v>0</v>
      </c>
      <c r="P64" s="31">
        <v>0</v>
      </c>
      <c r="Q64" s="31">
        <v>58085.120000000003</v>
      </c>
      <c r="R64" s="31">
        <v>5870202</v>
      </c>
      <c r="S64" s="31">
        <v>4128202.54</v>
      </c>
      <c r="T64" s="31">
        <v>0</v>
      </c>
      <c r="U64" s="31">
        <v>41608.239999999998</v>
      </c>
      <c r="V64" s="31">
        <v>0</v>
      </c>
      <c r="W64" s="31">
        <v>0</v>
      </c>
      <c r="X64" s="31">
        <v>135449.54999999999</v>
      </c>
      <c r="Y64" s="31">
        <v>0</v>
      </c>
      <c r="Z64" s="31">
        <v>5458.75</v>
      </c>
      <c r="AA64" s="31">
        <v>0</v>
      </c>
      <c r="AB64" s="31">
        <v>0</v>
      </c>
      <c r="AC64" s="31">
        <v>0</v>
      </c>
      <c r="AD64" s="31">
        <v>19751.29</v>
      </c>
      <c r="AE64" s="31">
        <v>0</v>
      </c>
      <c r="AF64" s="31">
        <v>147928.99</v>
      </c>
      <c r="AG64" s="31">
        <v>155737.51</v>
      </c>
      <c r="AH64" s="31">
        <v>0</v>
      </c>
      <c r="AI64" s="31">
        <v>86568.45</v>
      </c>
      <c r="AJ64" s="31">
        <v>55.96</v>
      </c>
      <c r="AK64" s="31">
        <v>0</v>
      </c>
      <c r="AL64" s="31">
        <v>0</v>
      </c>
      <c r="AM64" s="31">
        <v>141424.04999999999</v>
      </c>
      <c r="AN64" s="31">
        <v>0</v>
      </c>
      <c r="AO64" s="31">
        <v>60107.78</v>
      </c>
      <c r="AP64" s="31">
        <v>0</v>
      </c>
      <c r="AQ64" s="31">
        <v>0</v>
      </c>
      <c r="AR64" s="31">
        <v>571165.81999999995</v>
      </c>
      <c r="AS64" s="31">
        <v>0</v>
      </c>
      <c r="AT64" s="31">
        <v>90371.06</v>
      </c>
      <c r="AU64" s="31">
        <v>0</v>
      </c>
      <c r="AV64" s="31">
        <v>0</v>
      </c>
      <c r="AW64" s="31">
        <v>0</v>
      </c>
      <c r="AX64" s="31">
        <v>0</v>
      </c>
      <c r="AY64" s="31">
        <v>0</v>
      </c>
      <c r="AZ64" s="31">
        <v>30193.7</v>
      </c>
      <c r="BA64" s="31">
        <v>0</v>
      </c>
      <c r="BB64" s="31">
        <v>256178.59</v>
      </c>
      <c r="BC64" s="31">
        <v>0</v>
      </c>
      <c r="BD64" s="31">
        <v>0</v>
      </c>
      <c r="BE64" s="31">
        <v>0</v>
      </c>
      <c r="BF64" s="31">
        <v>0</v>
      </c>
      <c r="BG64" s="31">
        <v>0</v>
      </c>
      <c r="BH64" s="40">
        <v>19880</v>
      </c>
      <c r="BI64" s="31">
        <v>0</v>
      </c>
      <c r="BJ64" s="31">
        <v>0</v>
      </c>
      <c r="BK64" s="31">
        <v>0</v>
      </c>
      <c r="BL64" s="31">
        <v>0</v>
      </c>
      <c r="BM64" s="31">
        <v>19879.64</v>
      </c>
      <c r="BN64" s="31">
        <v>0</v>
      </c>
      <c r="BO64" s="31">
        <v>0</v>
      </c>
      <c r="BP64" s="31">
        <v>0</v>
      </c>
      <c r="BQ64" s="31">
        <v>0</v>
      </c>
      <c r="BR64" s="31">
        <v>0</v>
      </c>
      <c r="BS64" s="31">
        <v>0</v>
      </c>
      <c r="BT64" s="31">
        <v>0</v>
      </c>
      <c r="BU64" s="31">
        <v>0</v>
      </c>
      <c r="BV64" s="31">
        <v>0</v>
      </c>
      <c r="BW64" s="31">
        <v>0</v>
      </c>
      <c r="BX64" s="31">
        <v>0</v>
      </c>
      <c r="BY64" s="31">
        <v>0</v>
      </c>
      <c r="BZ64" s="31">
        <v>0</v>
      </c>
      <c r="CA64" s="31">
        <v>0</v>
      </c>
      <c r="CB64" s="31">
        <v>0</v>
      </c>
      <c r="CC64" s="31">
        <v>10068060</v>
      </c>
      <c r="CD64" s="31">
        <v>474515.98</v>
      </c>
      <c r="CE64" s="31">
        <v>645810</v>
      </c>
      <c r="CF64" s="31">
        <v>0</v>
      </c>
      <c r="CG64" s="31">
        <v>345737.91</v>
      </c>
      <c r="CH64" s="31">
        <v>0</v>
      </c>
      <c r="CI64" s="31">
        <v>0</v>
      </c>
      <c r="CJ64" s="31">
        <v>0</v>
      </c>
      <c r="CK64" s="31">
        <v>0</v>
      </c>
      <c r="CL64" s="31">
        <v>36815</v>
      </c>
      <c r="CM64" s="31">
        <v>17369.78</v>
      </c>
      <c r="CN64" s="31">
        <v>197712.91</v>
      </c>
      <c r="CO64" s="31">
        <v>0</v>
      </c>
      <c r="CP64" s="31">
        <v>-1407119</v>
      </c>
      <c r="CQ64" s="31">
        <v>-795614</v>
      </c>
      <c r="CR64" s="31">
        <v>31581</v>
      </c>
      <c r="CS64" s="31">
        <v>10154119</v>
      </c>
      <c r="CT64" s="31">
        <v>367131</v>
      </c>
    </row>
    <row r="65" spans="1:98" s="33" customFormat="1">
      <c r="A65" s="38" t="s">
        <v>218</v>
      </c>
      <c r="B65" s="31">
        <v>7438634</v>
      </c>
      <c r="C65" s="31">
        <v>40485.69</v>
      </c>
      <c r="D65" s="31">
        <v>0</v>
      </c>
      <c r="E65" s="31">
        <v>0</v>
      </c>
      <c r="F65" s="31">
        <v>0</v>
      </c>
      <c r="G65" s="31">
        <v>653009.54</v>
      </c>
      <c r="H65" s="31">
        <v>1908944.64</v>
      </c>
      <c r="I65" s="31">
        <v>0</v>
      </c>
      <c r="J65" s="31">
        <v>11903.94</v>
      </c>
      <c r="K65" s="31">
        <v>1273.94</v>
      </c>
      <c r="L65" s="31">
        <v>0</v>
      </c>
      <c r="M65" s="31">
        <v>4661310.5</v>
      </c>
      <c r="N65" s="31">
        <v>0</v>
      </c>
      <c r="O65" s="31">
        <v>0</v>
      </c>
      <c r="P65" s="31">
        <v>0</v>
      </c>
      <c r="Q65" s="31">
        <v>161705.51999999999</v>
      </c>
      <c r="R65" s="31">
        <v>15173453</v>
      </c>
      <c r="S65" s="31">
        <v>9325411.3200000003</v>
      </c>
      <c r="T65" s="31">
        <v>0</v>
      </c>
      <c r="U65" s="31">
        <v>55001.02</v>
      </c>
      <c r="V65" s="31">
        <v>0</v>
      </c>
      <c r="W65" s="31">
        <v>0</v>
      </c>
      <c r="X65" s="31">
        <v>153392.10999999999</v>
      </c>
      <c r="Y65" s="31">
        <v>0</v>
      </c>
      <c r="Z65" s="31">
        <v>106440.34</v>
      </c>
      <c r="AA65" s="31">
        <v>0</v>
      </c>
      <c r="AB65" s="31">
        <v>0</v>
      </c>
      <c r="AC65" s="31">
        <v>0</v>
      </c>
      <c r="AD65" s="31">
        <v>33083.75</v>
      </c>
      <c r="AE65" s="31">
        <v>52067.38</v>
      </c>
      <c r="AF65" s="31">
        <v>23508.16</v>
      </c>
      <c r="AG65" s="31">
        <v>187619.64</v>
      </c>
      <c r="AH65" s="31">
        <v>0</v>
      </c>
      <c r="AI65" s="31">
        <v>97972.87</v>
      </c>
      <c r="AJ65" s="31">
        <v>11967.82</v>
      </c>
      <c r="AK65" s="31">
        <v>0</v>
      </c>
      <c r="AL65" s="31">
        <v>0</v>
      </c>
      <c r="AM65" s="31">
        <v>415949.49</v>
      </c>
      <c r="AN65" s="31">
        <v>109077.62</v>
      </c>
      <c r="AO65" s="31">
        <v>53959.59</v>
      </c>
      <c r="AP65" s="31">
        <v>22415.46</v>
      </c>
      <c r="AQ65" s="31">
        <v>0</v>
      </c>
      <c r="AR65" s="31">
        <v>3976653.07</v>
      </c>
      <c r="AS65" s="31">
        <v>0</v>
      </c>
      <c r="AT65" s="31">
        <v>4012.53</v>
      </c>
      <c r="AU65" s="31">
        <v>0</v>
      </c>
      <c r="AV65" s="31">
        <v>0</v>
      </c>
      <c r="AW65" s="31">
        <v>0</v>
      </c>
      <c r="AX65" s="31">
        <v>0</v>
      </c>
      <c r="AY65" s="31">
        <v>0</v>
      </c>
      <c r="AZ65" s="31">
        <v>25717.95</v>
      </c>
      <c r="BA65" s="31">
        <v>0</v>
      </c>
      <c r="BB65" s="31">
        <v>465515.14</v>
      </c>
      <c r="BC65" s="31">
        <v>0</v>
      </c>
      <c r="BD65" s="31">
        <v>53688.23</v>
      </c>
      <c r="BE65" s="31">
        <v>0</v>
      </c>
      <c r="BF65" s="31">
        <v>0</v>
      </c>
      <c r="BG65" s="31">
        <v>0</v>
      </c>
      <c r="BH65" s="40">
        <v>4837604</v>
      </c>
      <c r="BI65" s="31">
        <v>0</v>
      </c>
      <c r="BJ65" s="31">
        <v>0</v>
      </c>
      <c r="BK65" s="31">
        <v>0</v>
      </c>
      <c r="BL65" s="31">
        <v>0</v>
      </c>
      <c r="BM65" s="31">
        <v>4837604.4400000004</v>
      </c>
      <c r="BN65" s="31">
        <v>0</v>
      </c>
      <c r="BO65" s="31">
        <v>0</v>
      </c>
      <c r="BP65" s="31">
        <v>0</v>
      </c>
      <c r="BQ65" s="31">
        <v>0</v>
      </c>
      <c r="BR65" s="31">
        <v>0</v>
      </c>
      <c r="BS65" s="31">
        <v>0</v>
      </c>
      <c r="BT65" s="31">
        <v>0</v>
      </c>
      <c r="BU65" s="31">
        <v>0</v>
      </c>
      <c r="BV65" s="31">
        <v>0</v>
      </c>
      <c r="BW65" s="31">
        <v>0</v>
      </c>
      <c r="BX65" s="31">
        <v>0</v>
      </c>
      <c r="BY65" s="31">
        <v>0</v>
      </c>
      <c r="BZ65" s="31">
        <v>0</v>
      </c>
      <c r="CA65" s="31">
        <v>0</v>
      </c>
      <c r="CB65" s="31">
        <v>0</v>
      </c>
      <c r="CC65" s="31">
        <v>24329561</v>
      </c>
      <c r="CD65" s="31">
        <v>0</v>
      </c>
      <c r="CE65" s="31">
        <v>2187047</v>
      </c>
      <c r="CF65" s="31">
        <v>72204.2</v>
      </c>
      <c r="CG65" s="31">
        <v>0</v>
      </c>
      <c r="CH65" s="31">
        <v>1216731.27</v>
      </c>
      <c r="CI65" s="31">
        <v>0</v>
      </c>
      <c r="CJ65" s="31">
        <v>0</v>
      </c>
      <c r="CK65" s="31">
        <v>0</v>
      </c>
      <c r="CL65" s="31">
        <v>94247</v>
      </c>
      <c r="CM65" s="31">
        <v>37008.01</v>
      </c>
      <c r="CN65" s="31">
        <v>1286897.8500000001</v>
      </c>
      <c r="CO65" s="31">
        <v>1732839</v>
      </c>
      <c r="CP65" s="31">
        <v>-3134513</v>
      </c>
      <c r="CQ65" s="31">
        <v>-1871686</v>
      </c>
      <c r="CR65" s="31">
        <v>69025.929999999993</v>
      </c>
      <c r="CS65" s="31">
        <v>22037898</v>
      </c>
      <c r="CT65" s="31">
        <v>601862</v>
      </c>
    </row>
    <row r="66" spans="1:98" s="33" customFormat="1">
      <c r="A66" s="38" t="s">
        <v>219</v>
      </c>
      <c r="B66" s="31">
        <v>2038823</v>
      </c>
      <c r="C66" s="31">
        <v>0</v>
      </c>
      <c r="D66" s="31">
        <v>0</v>
      </c>
      <c r="E66" s="31">
        <v>0</v>
      </c>
      <c r="F66" s="31">
        <v>0</v>
      </c>
      <c r="G66" s="31">
        <v>189190.95</v>
      </c>
      <c r="H66" s="31">
        <v>559089.28</v>
      </c>
      <c r="I66" s="31">
        <v>0</v>
      </c>
      <c r="J66" s="31">
        <v>6742.06</v>
      </c>
      <c r="K66" s="31">
        <v>0</v>
      </c>
      <c r="L66" s="31">
        <v>0</v>
      </c>
      <c r="M66" s="31">
        <v>1106413.54</v>
      </c>
      <c r="N66" s="31">
        <v>125819.93</v>
      </c>
      <c r="O66" s="31">
        <v>0</v>
      </c>
      <c r="P66" s="31">
        <v>0</v>
      </c>
      <c r="Q66" s="31">
        <v>51566.99</v>
      </c>
      <c r="R66" s="31">
        <v>9715653</v>
      </c>
      <c r="S66" s="31">
        <v>5532953.79</v>
      </c>
      <c r="T66" s="31">
        <v>0</v>
      </c>
      <c r="U66" s="31">
        <v>26307.49</v>
      </c>
      <c r="V66" s="31">
        <v>0</v>
      </c>
      <c r="W66" s="31">
        <v>0</v>
      </c>
      <c r="X66" s="31">
        <v>0</v>
      </c>
      <c r="Y66" s="31">
        <v>0</v>
      </c>
      <c r="Z66" s="31">
        <v>0</v>
      </c>
      <c r="AA66" s="31">
        <v>49495.55</v>
      </c>
      <c r="AB66" s="31">
        <v>536.25</v>
      </c>
      <c r="AC66" s="31">
        <v>0</v>
      </c>
      <c r="AD66" s="31">
        <v>0</v>
      </c>
      <c r="AE66" s="31">
        <v>0</v>
      </c>
      <c r="AF66" s="31">
        <v>0</v>
      </c>
      <c r="AG66" s="31">
        <v>0</v>
      </c>
      <c r="AH66" s="31">
        <v>0</v>
      </c>
      <c r="AI66" s="31">
        <v>54923</v>
      </c>
      <c r="AJ66" s="31">
        <v>180230.66</v>
      </c>
      <c r="AK66" s="31">
        <v>0</v>
      </c>
      <c r="AL66" s="31">
        <v>0</v>
      </c>
      <c r="AM66" s="31">
        <v>824779.15</v>
      </c>
      <c r="AN66" s="31">
        <v>100421.29</v>
      </c>
      <c r="AO66" s="31">
        <v>240211.5</v>
      </c>
      <c r="AP66" s="31">
        <v>0</v>
      </c>
      <c r="AQ66" s="31">
        <v>0</v>
      </c>
      <c r="AR66" s="31">
        <v>2003771.11</v>
      </c>
      <c r="AS66" s="31">
        <v>0</v>
      </c>
      <c r="AT66" s="31">
        <v>311085.59999999998</v>
      </c>
      <c r="AU66" s="31">
        <v>0</v>
      </c>
      <c r="AV66" s="31">
        <v>0</v>
      </c>
      <c r="AW66" s="31">
        <v>0</v>
      </c>
      <c r="AX66" s="31">
        <v>0</v>
      </c>
      <c r="AY66" s="31">
        <v>0</v>
      </c>
      <c r="AZ66" s="31">
        <v>17164.189999999999</v>
      </c>
      <c r="BA66" s="31">
        <v>0</v>
      </c>
      <c r="BB66" s="31">
        <v>373773.52</v>
      </c>
      <c r="BC66" s="31">
        <v>0</v>
      </c>
      <c r="BD66" s="31">
        <v>0</v>
      </c>
      <c r="BE66" s="31">
        <v>0</v>
      </c>
      <c r="BF66" s="31">
        <v>0</v>
      </c>
      <c r="BG66" s="31">
        <v>0</v>
      </c>
      <c r="BH66" s="40">
        <v>2305962</v>
      </c>
      <c r="BI66" s="31">
        <v>0</v>
      </c>
      <c r="BJ66" s="31">
        <v>0</v>
      </c>
      <c r="BK66" s="31">
        <v>0</v>
      </c>
      <c r="BL66" s="31">
        <v>0</v>
      </c>
      <c r="BM66" s="31">
        <v>2305961.75</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11041615</v>
      </c>
      <c r="CD66" s="31">
        <v>141405.54999999999</v>
      </c>
      <c r="CE66" s="31">
        <v>32489</v>
      </c>
      <c r="CF66" s="31">
        <v>0</v>
      </c>
      <c r="CG66" s="31">
        <v>427365.03</v>
      </c>
      <c r="CH66" s="31">
        <v>0</v>
      </c>
      <c r="CI66" s="31">
        <v>0</v>
      </c>
      <c r="CJ66" s="31">
        <v>0</v>
      </c>
      <c r="CK66" s="31">
        <v>0</v>
      </c>
      <c r="CL66" s="31">
        <v>0</v>
      </c>
      <c r="CM66" s="31">
        <v>0</v>
      </c>
      <c r="CN66" s="31">
        <v>111054.72</v>
      </c>
      <c r="CO66" s="31">
        <v>0</v>
      </c>
      <c r="CP66" s="31">
        <v>-2214181</v>
      </c>
      <c r="CQ66" s="31">
        <v>0</v>
      </c>
      <c r="CR66" s="31">
        <v>34740.89</v>
      </c>
      <c r="CS66" s="31">
        <v>12173676</v>
      </c>
      <c r="CT66" s="31">
        <v>335065</v>
      </c>
    </row>
    <row r="67" spans="1:98" s="33" customFormat="1">
      <c r="A67" s="38" t="s">
        <v>346</v>
      </c>
      <c r="B67" s="31">
        <v>10622541</v>
      </c>
      <c r="C67" s="31">
        <v>628806.40000000002</v>
      </c>
      <c r="D67" s="31">
        <v>0</v>
      </c>
      <c r="E67" s="31">
        <v>0</v>
      </c>
      <c r="F67" s="31">
        <v>0</v>
      </c>
      <c r="G67" s="31">
        <v>988757.93</v>
      </c>
      <c r="H67" s="31">
        <v>3034190.29</v>
      </c>
      <c r="I67" s="31">
        <v>0</v>
      </c>
      <c r="J67" s="31">
        <v>44973.72</v>
      </c>
      <c r="K67" s="31">
        <v>0</v>
      </c>
      <c r="L67" s="31">
        <v>0</v>
      </c>
      <c r="M67" s="31">
        <v>5838646.75</v>
      </c>
      <c r="N67" s="31">
        <v>15926</v>
      </c>
      <c r="O67" s="31">
        <v>0</v>
      </c>
      <c r="P67" s="31">
        <v>0</v>
      </c>
      <c r="Q67" s="31">
        <v>71239.87</v>
      </c>
      <c r="R67" s="31">
        <v>37637949</v>
      </c>
      <c r="S67" s="31">
        <v>27458875.789999999</v>
      </c>
      <c r="T67" s="31">
        <v>-22063.85</v>
      </c>
      <c r="U67" s="31">
        <v>93488.52</v>
      </c>
      <c r="V67" s="31">
        <v>0</v>
      </c>
      <c r="W67" s="31">
        <v>0</v>
      </c>
      <c r="X67" s="31">
        <v>117085.98</v>
      </c>
      <c r="Y67" s="31">
        <v>297479.94</v>
      </c>
      <c r="Z67" s="31">
        <v>13140.36</v>
      </c>
      <c r="AA67" s="31">
        <v>33108.67</v>
      </c>
      <c r="AB67" s="31">
        <v>91797.02</v>
      </c>
      <c r="AC67" s="31">
        <v>0</v>
      </c>
      <c r="AD67" s="31">
        <v>33035.61</v>
      </c>
      <c r="AE67" s="31">
        <v>321881.13</v>
      </c>
      <c r="AF67" s="31">
        <v>0</v>
      </c>
      <c r="AG67" s="31">
        <v>384496.35</v>
      </c>
      <c r="AH67" s="31">
        <v>0</v>
      </c>
      <c r="AI67" s="31">
        <v>161009.35999999999</v>
      </c>
      <c r="AJ67" s="31">
        <v>84934.720000000001</v>
      </c>
      <c r="AK67" s="31">
        <v>0</v>
      </c>
      <c r="AL67" s="31">
        <v>0</v>
      </c>
      <c r="AM67" s="31">
        <v>1136707.03</v>
      </c>
      <c r="AN67" s="31">
        <v>239753.66</v>
      </c>
      <c r="AO67" s="31">
        <v>0</v>
      </c>
      <c r="AP67" s="31">
        <v>59626.99</v>
      </c>
      <c r="AQ67" s="31">
        <v>0</v>
      </c>
      <c r="AR67" s="31">
        <v>5634331.2000000002</v>
      </c>
      <c r="AS67" s="31">
        <v>0</v>
      </c>
      <c r="AT67" s="31">
        <v>253588.46</v>
      </c>
      <c r="AU67" s="31">
        <v>0</v>
      </c>
      <c r="AV67" s="31">
        <v>0</v>
      </c>
      <c r="AW67" s="31">
        <v>0</v>
      </c>
      <c r="AX67" s="31">
        <v>0</v>
      </c>
      <c r="AY67" s="31">
        <v>0</v>
      </c>
      <c r="AZ67" s="31">
        <v>63756.91</v>
      </c>
      <c r="BA67" s="31">
        <v>0</v>
      </c>
      <c r="BB67" s="31">
        <v>882559.23</v>
      </c>
      <c r="BC67" s="31">
        <v>0</v>
      </c>
      <c r="BD67" s="31">
        <v>299355.74</v>
      </c>
      <c r="BE67" s="31">
        <v>0</v>
      </c>
      <c r="BF67" s="31">
        <v>0</v>
      </c>
      <c r="BG67" s="31">
        <v>0</v>
      </c>
      <c r="BH67" s="40">
        <v>2164768</v>
      </c>
      <c r="BI67" s="31">
        <v>0</v>
      </c>
      <c r="BJ67" s="31">
        <v>0</v>
      </c>
      <c r="BK67" s="31">
        <v>0</v>
      </c>
      <c r="BL67" s="31">
        <v>0</v>
      </c>
      <c r="BM67" s="31">
        <v>2164768.0299999998</v>
      </c>
      <c r="BN67" s="31">
        <v>0</v>
      </c>
      <c r="BO67" s="31">
        <v>0</v>
      </c>
      <c r="BP67" s="31">
        <v>0</v>
      </c>
      <c r="BQ67" s="31">
        <v>0</v>
      </c>
      <c r="BR67" s="31">
        <v>0</v>
      </c>
      <c r="BS67" s="31">
        <v>0</v>
      </c>
      <c r="BT67" s="31">
        <v>0</v>
      </c>
      <c r="BU67" s="31">
        <v>0</v>
      </c>
      <c r="BV67" s="31">
        <v>0</v>
      </c>
      <c r="BW67" s="31">
        <v>0</v>
      </c>
      <c r="BX67" s="31">
        <v>0</v>
      </c>
      <c r="BY67" s="31">
        <v>0</v>
      </c>
      <c r="BZ67" s="31">
        <v>0</v>
      </c>
      <c r="CA67" s="31">
        <v>0</v>
      </c>
      <c r="CB67" s="31">
        <v>0</v>
      </c>
      <c r="CC67" s="31">
        <v>39032880</v>
      </c>
      <c r="CD67" s="31">
        <v>976572</v>
      </c>
      <c r="CE67" s="31">
        <v>625513</v>
      </c>
      <c r="CF67" s="31">
        <v>192641.1</v>
      </c>
      <c r="CG67" s="31">
        <v>0</v>
      </c>
      <c r="CH67" s="31">
        <v>1306511.3</v>
      </c>
      <c r="CI67" s="31">
        <v>0</v>
      </c>
      <c r="CJ67" s="31">
        <v>0</v>
      </c>
      <c r="CK67" s="31">
        <v>0</v>
      </c>
      <c r="CL67" s="31">
        <v>83202</v>
      </c>
      <c r="CM67" s="31">
        <v>28947.74</v>
      </c>
      <c r="CN67" s="31">
        <v>602367.09</v>
      </c>
      <c r="CO67" s="31">
        <v>3474554</v>
      </c>
      <c r="CP67" s="31">
        <v>-7017587</v>
      </c>
      <c r="CQ67" s="31">
        <v>-3683355</v>
      </c>
      <c r="CR67" s="31">
        <v>126678</v>
      </c>
      <c r="CS67" s="31">
        <v>41932168</v>
      </c>
      <c r="CT67" s="31">
        <v>384668</v>
      </c>
    </row>
    <row r="68" spans="1:98" s="33" customFormat="1">
      <c r="A68" s="38" t="s">
        <v>220</v>
      </c>
      <c r="B68" s="31">
        <v>2466728</v>
      </c>
      <c r="C68" s="31">
        <v>0</v>
      </c>
      <c r="D68" s="31">
        <v>0</v>
      </c>
      <c r="E68" s="31">
        <v>72351.3</v>
      </c>
      <c r="F68" s="31">
        <v>0</v>
      </c>
      <c r="G68" s="31">
        <v>293637.51</v>
      </c>
      <c r="H68" s="31">
        <v>770277</v>
      </c>
      <c r="I68" s="31">
        <v>0</v>
      </c>
      <c r="J68" s="31">
        <v>0</v>
      </c>
      <c r="K68" s="31">
        <v>0</v>
      </c>
      <c r="L68" s="31">
        <v>0</v>
      </c>
      <c r="M68" s="31">
        <v>1215785.3500000001</v>
      </c>
      <c r="N68" s="31">
        <v>0</v>
      </c>
      <c r="O68" s="31">
        <v>0</v>
      </c>
      <c r="P68" s="31">
        <v>0</v>
      </c>
      <c r="Q68" s="31">
        <v>114676.81</v>
      </c>
      <c r="R68" s="31">
        <v>27970695</v>
      </c>
      <c r="S68" s="31">
        <v>17675984.77</v>
      </c>
      <c r="T68" s="31">
        <v>0</v>
      </c>
      <c r="U68" s="31">
        <v>81853.289999999994</v>
      </c>
      <c r="V68" s="31">
        <v>0</v>
      </c>
      <c r="W68" s="31">
        <v>0</v>
      </c>
      <c r="X68" s="31">
        <v>73546.55</v>
      </c>
      <c r="Y68" s="31">
        <v>0</v>
      </c>
      <c r="Z68" s="31">
        <v>53976.81</v>
      </c>
      <c r="AA68" s="31">
        <v>0</v>
      </c>
      <c r="AB68" s="31">
        <v>32114.76</v>
      </c>
      <c r="AC68" s="31">
        <v>0</v>
      </c>
      <c r="AD68" s="31">
        <v>474832.07</v>
      </c>
      <c r="AE68" s="31">
        <v>24808.98</v>
      </c>
      <c r="AF68" s="31">
        <v>0</v>
      </c>
      <c r="AG68" s="31">
        <v>105801.56</v>
      </c>
      <c r="AH68" s="31">
        <v>0</v>
      </c>
      <c r="AI68" s="31">
        <v>134836.9</v>
      </c>
      <c r="AJ68" s="31">
        <v>9658.89</v>
      </c>
      <c r="AK68" s="31">
        <v>0</v>
      </c>
      <c r="AL68" s="31">
        <v>0</v>
      </c>
      <c r="AM68" s="31">
        <v>832096.38</v>
      </c>
      <c r="AN68" s="31">
        <v>460456.04</v>
      </c>
      <c r="AO68" s="31">
        <v>0</v>
      </c>
      <c r="AP68" s="31">
        <v>0</v>
      </c>
      <c r="AQ68" s="31">
        <v>0</v>
      </c>
      <c r="AR68" s="31">
        <v>6566576.6699999999</v>
      </c>
      <c r="AS68" s="31">
        <v>0</v>
      </c>
      <c r="AT68" s="31">
        <v>506003.57</v>
      </c>
      <c r="AU68" s="31">
        <v>0</v>
      </c>
      <c r="AV68" s="31">
        <v>0</v>
      </c>
      <c r="AW68" s="31">
        <v>0</v>
      </c>
      <c r="AX68" s="31">
        <v>0</v>
      </c>
      <c r="AY68" s="31">
        <v>0</v>
      </c>
      <c r="AZ68" s="31">
        <v>139824.84</v>
      </c>
      <c r="BA68" s="31">
        <v>0</v>
      </c>
      <c r="BB68" s="31">
        <v>798322.55</v>
      </c>
      <c r="BC68" s="31">
        <v>0</v>
      </c>
      <c r="BD68" s="31">
        <v>0</v>
      </c>
      <c r="BE68" s="31">
        <v>0</v>
      </c>
      <c r="BF68" s="31">
        <v>0</v>
      </c>
      <c r="BG68" s="31">
        <v>0</v>
      </c>
      <c r="BH68" s="40">
        <v>27010334</v>
      </c>
      <c r="BI68" s="31">
        <v>0</v>
      </c>
      <c r="BJ68" s="31">
        <v>0</v>
      </c>
      <c r="BK68" s="31">
        <v>15000000</v>
      </c>
      <c r="BL68" s="31">
        <v>0</v>
      </c>
      <c r="BM68" s="31">
        <v>10160132.279999999</v>
      </c>
      <c r="BN68" s="31">
        <v>0</v>
      </c>
      <c r="BO68" s="31">
        <v>0</v>
      </c>
      <c r="BP68" s="31">
        <v>1850201.65</v>
      </c>
      <c r="BQ68" s="31">
        <v>0</v>
      </c>
      <c r="BR68" s="31">
        <v>0</v>
      </c>
      <c r="BS68" s="31">
        <v>0</v>
      </c>
      <c r="BT68" s="31">
        <v>0</v>
      </c>
      <c r="BU68" s="31">
        <v>0</v>
      </c>
      <c r="BV68" s="31">
        <v>0</v>
      </c>
      <c r="BW68" s="31">
        <v>0</v>
      </c>
      <c r="BX68" s="31">
        <v>0</v>
      </c>
      <c r="BY68" s="31">
        <v>0</v>
      </c>
      <c r="BZ68" s="31">
        <v>0</v>
      </c>
      <c r="CA68" s="31">
        <v>0</v>
      </c>
      <c r="CB68" s="31">
        <v>0</v>
      </c>
      <c r="CC68" s="31">
        <v>15299320</v>
      </c>
      <c r="CD68" s="31">
        <v>0</v>
      </c>
      <c r="CE68" s="31">
        <v>0</v>
      </c>
      <c r="CF68" s="31">
        <v>0</v>
      </c>
      <c r="CG68" s="31">
        <v>0</v>
      </c>
      <c r="CH68" s="31">
        <v>176542</v>
      </c>
      <c r="CI68" s="31">
        <v>0</v>
      </c>
      <c r="CJ68" s="31">
        <v>0</v>
      </c>
      <c r="CK68" s="31">
        <v>0</v>
      </c>
      <c r="CL68" s="31">
        <v>72158</v>
      </c>
      <c r="CM68" s="31">
        <v>88993.41</v>
      </c>
      <c r="CN68" s="31">
        <v>292010.13</v>
      </c>
      <c r="CO68" s="31">
        <v>0</v>
      </c>
      <c r="CP68" s="31">
        <v>-5578008</v>
      </c>
      <c r="CQ68" s="31">
        <v>0</v>
      </c>
      <c r="CR68" s="31">
        <v>50185</v>
      </c>
      <c r="CS68" s="31">
        <v>19762609</v>
      </c>
      <c r="CT68" s="31">
        <v>434830</v>
      </c>
    </row>
    <row r="69" spans="1:98" s="33" customFormat="1">
      <c r="A69" s="38" t="s">
        <v>347</v>
      </c>
      <c r="B69" s="31">
        <v>1987906</v>
      </c>
      <c r="C69" s="31">
        <v>0</v>
      </c>
      <c r="D69" s="31">
        <v>0</v>
      </c>
      <c r="E69" s="31">
        <v>93236.65</v>
      </c>
      <c r="F69" s="31">
        <v>0</v>
      </c>
      <c r="G69" s="31">
        <v>83464.160000000003</v>
      </c>
      <c r="H69" s="31">
        <v>404023.57</v>
      </c>
      <c r="I69" s="31">
        <v>0</v>
      </c>
      <c r="J69" s="31">
        <v>19951.97</v>
      </c>
      <c r="K69" s="31">
        <v>0</v>
      </c>
      <c r="L69" s="31">
        <v>0</v>
      </c>
      <c r="M69" s="31">
        <v>1123987.6299999999</v>
      </c>
      <c r="N69" s="31">
        <v>0</v>
      </c>
      <c r="O69" s="31">
        <v>181780.39</v>
      </c>
      <c r="P69" s="31">
        <v>0</v>
      </c>
      <c r="Q69" s="31">
        <v>81461.97</v>
      </c>
      <c r="R69" s="31">
        <v>36553248</v>
      </c>
      <c r="S69" s="31">
        <v>0</v>
      </c>
      <c r="T69" s="31">
        <v>0</v>
      </c>
      <c r="U69" s="31">
        <v>62687.44</v>
      </c>
      <c r="V69" s="31">
        <v>27513361.420000002</v>
      </c>
      <c r="W69" s="31">
        <v>0</v>
      </c>
      <c r="X69" s="31">
        <v>0</v>
      </c>
      <c r="Y69" s="31">
        <v>0</v>
      </c>
      <c r="Z69" s="31">
        <v>0</v>
      </c>
      <c r="AA69" s="31">
        <v>154860.5</v>
      </c>
      <c r="AB69" s="31">
        <v>100985.3</v>
      </c>
      <c r="AC69" s="31">
        <v>0</v>
      </c>
      <c r="AD69" s="31">
        <v>0</v>
      </c>
      <c r="AE69" s="31">
        <v>0</v>
      </c>
      <c r="AF69" s="31">
        <v>0</v>
      </c>
      <c r="AG69" s="31">
        <v>0</v>
      </c>
      <c r="AH69" s="31">
        <v>0</v>
      </c>
      <c r="AI69" s="31">
        <v>0</v>
      </c>
      <c r="AJ69" s="31">
        <v>36243.919999999998</v>
      </c>
      <c r="AK69" s="31">
        <v>0</v>
      </c>
      <c r="AL69" s="31">
        <v>0</v>
      </c>
      <c r="AM69" s="31">
        <v>558563.32999999996</v>
      </c>
      <c r="AN69" s="31">
        <v>0</v>
      </c>
      <c r="AO69" s="31">
        <v>0</v>
      </c>
      <c r="AP69" s="31">
        <v>0</v>
      </c>
      <c r="AQ69" s="31">
        <v>0</v>
      </c>
      <c r="AR69" s="31">
        <v>3534308.01</v>
      </c>
      <c r="AS69" s="31">
        <v>842618.57</v>
      </c>
      <c r="AT69" s="31">
        <v>643346.44999999995</v>
      </c>
      <c r="AU69" s="31">
        <v>23248.05</v>
      </c>
      <c r="AV69" s="31">
        <v>88043.83</v>
      </c>
      <c r="AW69" s="31">
        <v>0</v>
      </c>
      <c r="AX69" s="31">
        <v>0</v>
      </c>
      <c r="AY69" s="31">
        <v>0</v>
      </c>
      <c r="AZ69" s="31">
        <v>40183.300000000003</v>
      </c>
      <c r="BA69" s="31">
        <v>0</v>
      </c>
      <c r="BB69" s="31">
        <v>120878.19</v>
      </c>
      <c r="BC69" s="31">
        <v>286004.76</v>
      </c>
      <c r="BD69" s="31">
        <v>514608.33</v>
      </c>
      <c r="BE69" s="31">
        <v>0</v>
      </c>
      <c r="BF69" s="31">
        <v>0</v>
      </c>
      <c r="BG69" s="31">
        <v>2033307</v>
      </c>
      <c r="BH69" s="40">
        <v>6571710</v>
      </c>
      <c r="BI69" s="31">
        <v>0</v>
      </c>
      <c r="BJ69" s="31">
        <v>372569.04</v>
      </c>
      <c r="BK69" s="31">
        <v>0</v>
      </c>
      <c r="BL69" s="31">
        <v>0</v>
      </c>
      <c r="BM69" s="31">
        <v>6199140.6399999997</v>
      </c>
      <c r="BN69" s="31">
        <v>0</v>
      </c>
      <c r="BO69" s="31">
        <v>0</v>
      </c>
      <c r="BP69" s="31">
        <v>0</v>
      </c>
      <c r="BQ69" s="31">
        <v>0</v>
      </c>
      <c r="BR69" s="31">
        <v>0</v>
      </c>
      <c r="BS69" s="31">
        <v>0</v>
      </c>
      <c r="BT69" s="31">
        <v>0</v>
      </c>
      <c r="BU69" s="31">
        <v>0</v>
      </c>
      <c r="BV69" s="31">
        <v>0</v>
      </c>
      <c r="BW69" s="31">
        <v>0</v>
      </c>
      <c r="BX69" s="31">
        <v>0</v>
      </c>
      <c r="BY69" s="31">
        <v>0</v>
      </c>
      <c r="BZ69" s="31">
        <v>0</v>
      </c>
      <c r="CA69" s="31">
        <v>0</v>
      </c>
      <c r="CB69" s="31">
        <v>0</v>
      </c>
      <c r="CC69" s="31">
        <v>20502204</v>
      </c>
      <c r="CD69" s="31">
        <v>0</v>
      </c>
      <c r="CE69" s="31">
        <v>0</v>
      </c>
      <c r="CF69" s="31">
        <v>45694.8</v>
      </c>
      <c r="CG69" s="31">
        <v>0</v>
      </c>
      <c r="CH69" s="31">
        <v>718765.11</v>
      </c>
      <c r="CI69" s="31">
        <v>0</v>
      </c>
      <c r="CJ69" s="31">
        <v>0</v>
      </c>
      <c r="CK69" s="31">
        <v>0</v>
      </c>
      <c r="CL69" s="31">
        <v>44178</v>
      </c>
      <c r="CM69" s="31">
        <v>29986.57</v>
      </c>
      <c r="CN69" s="31">
        <v>243019.62</v>
      </c>
      <c r="CO69" s="31">
        <v>1855262</v>
      </c>
      <c r="CP69" s="31">
        <v>-5348980</v>
      </c>
      <c r="CQ69" s="31">
        <v>-1737403</v>
      </c>
      <c r="CR69" s="31">
        <v>37006</v>
      </c>
      <c r="CS69" s="31">
        <v>24470342</v>
      </c>
      <c r="CT69" s="31">
        <v>144333</v>
      </c>
    </row>
    <row r="70" spans="1:98" s="33" customFormat="1">
      <c r="A70" s="38" t="s">
        <v>221</v>
      </c>
      <c r="B70" s="31">
        <v>9614752</v>
      </c>
      <c r="C70" s="31">
        <v>100959.25</v>
      </c>
      <c r="D70" s="31">
        <v>0</v>
      </c>
      <c r="E70" s="31">
        <v>0</v>
      </c>
      <c r="F70" s="31">
        <v>0</v>
      </c>
      <c r="G70" s="31">
        <v>1131410.3</v>
      </c>
      <c r="H70" s="31">
        <v>2374065.1</v>
      </c>
      <c r="I70" s="31">
        <v>0</v>
      </c>
      <c r="J70" s="31">
        <v>40960.639999999999</v>
      </c>
      <c r="K70" s="31">
        <v>0</v>
      </c>
      <c r="L70" s="31">
        <v>0</v>
      </c>
      <c r="M70" s="31">
        <v>5686214.1900000004</v>
      </c>
      <c r="N70" s="31">
        <v>0</v>
      </c>
      <c r="O70" s="31">
        <v>0</v>
      </c>
      <c r="P70" s="31">
        <v>0</v>
      </c>
      <c r="Q70" s="31">
        <v>281142.26</v>
      </c>
      <c r="R70" s="31">
        <v>20253016</v>
      </c>
      <c r="S70" s="31">
        <v>12548768.49</v>
      </c>
      <c r="T70" s="31">
        <v>0</v>
      </c>
      <c r="U70" s="31">
        <v>67837.8</v>
      </c>
      <c r="V70" s="31">
        <v>0</v>
      </c>
      <c r="W70" s="31">
        <v>0</v>
      </c>
      <c r="X70" s="31">
        <v>0</v>
      </c>
      <c r="Y70" s="31">
        <v>0</v>
      </c>
      <c r="Z70" s="31">
        <v>0</v>
      </c>
      <c r="AA70" s="31">
        <v>0</v>
      </c>
      <c r="AB70" s="31">
        <v>0</v>
      </c>
      <c r="AC70" s="31">
        <v>0</v>
      </c>
      <c r="AD70" s="31">
        <v>0</v>
      </c>
      <c r="AE70" s="31">
        <v>101168.62</v>
      </c>
      <c r="AF70" s="31">
        <v>849765.46</v>
      </c>
      <c r="AG70" s="31">
        <v>0</v>
      </c>
      <c r="AH70" s="31">
        <v>0</v>
      </c>
      <c r="AI70" s="31">
        <v>0</v>
      </c>
      <c r="AJ70" s="31">
        <v>21511.19</v>
      </c>
      <c r="AK70" s="31">
        <v>0</v>
      </c>
      <c r="AL70" s="31">
        <v>0</v>
      </c>
      <c r="AM70" s="31">
        <v>519214.64</v>
      </c>
      <c r="AN70" s="31">
        <v>92388.69</v>
      </c>
      <c r="AO70" s="31">
        <v>42047.65</v>
      </c>
      <c r="AP70" s="31">
        <v>3000</v>
      </c>
      <c r="AQ70" s="31">
        <v>0</v>
      </c>
      <c r="AR70" s="31">
        <v>4119898.14</v>
      </c>
      <c r="AS70" s="31">
        <v>1201213.46</v>
      </c>
      <c r="AT70" s="31">
        <v>0</v>
      </c>
      <c r="AU70" s="31">
        <v>0</v>
      </c>
      <c r="AV70" s="31">
        <v>0</v>
      </c>
      <c r="AW70" s="31">
        <v>0</v>
      </c>
      <c r="AX70" s="31">
        <v>0</v>
      </c>
      <c r="AY70" s="31">
        <v>0</v>
      </c>
      <c r="AZ70" s="31">
        <v>58365.35</v>
      </c>
      <c r="BA70" s="31">
        <v>0</v>
      </c>
      <c r="BB70" s="31">
        <v>622966.72</v>
      </c>
      <c r="BC70" s="31">
        <v>0</v>
      </c>
      <c r="BD70" s="31">
        <v>4870</v>
      </c>
      <c r="BE70" s="31">
        <v>0</v>
      </c>
      <c r="BF70" s="31">
        <v>0</v>
      </c>
      <c r="BG70" s="31">
        <v>0</v>
      </c>
      <c r="BH70" s="40">
        <v>23004677</v>
      </c>
      <c r="BI70" s="31">
        <v>0</v>
      </c>
      <c r="BJ70" s="31">
        <v>0</v>
      </c>
      <c r="BK70" s="31">
        <v>16260000</v>
      </c>
      <c r="BL70" s="31">
        <v>0</v>
      </c>
      <c r="BM70" s="31">
        <v>5366330.51</v>
      </c>
      <c r="BN70" s="31">
        <v>0</v>
      </c>
      <c r="BO70" s="31">
        <v>0</v>
      </c>
      <c r="BP70" s="31">
        <v>1378346.75</v>
      </c>
      <c r="BQ70" s="31">
        <v>0</v>
      </c>
      <c r="BR70" s="31">
        <v>247667</v>
      </c>
      <c r="BS70" s="31">
        <v>247667.19</v>
      </c>
      <c r="BT70" s="31">
        <v>0</v>
      </c>
      <c r="BU70" s="31">
        <v>0</v>
      </c>
      <c r="BV70" s="31">
        <v>0</v>
      </c>
      <c r="BW70" s="31">
        <v>0</v>
      </c>
      <c r="BX70" s="31">
        <v>0</v>
      </c>
      <c r="BY70" s="31">
        <v>0</v>
      </c>
      <c r="BZ70" s="31">
        <v>0</v>
      </c>
      <c r="CA70" s="31">
        <v>0</v>
      </c>
      <c r="CB70" s="31">
        <v>0</v>
      </c>
      <c r="CC70" s="31">
        <v>25780859</v>
      </c>
      <c r="CD70" s="31">
        <v>0</v>
      </c>
      <c r="CE70" s="31">
        <v>1056342</v>
      </c>
      <c r="CF70" s="31">
        <v>17864.5</v>
      </c>
      <c r="CG70" s="31">
        <v>1260073.43</v>
      </c>
      <c r="CH70" s="31">
        <v>0</v>
      </c>
      <c r="CI70" s="31">
        <v>0</v>
      </c>
      <c r="CJ70" s="31">
        <v>0</v>
      </c>
      <c r="CK70" s="31">
        <v>0</v>
      </c>
      <c r="CL70" s="31">
        <v>124435</v>
      </c>
      <c r="CM70" s="31">
        <v>21732.69</v>
      </c>
      <c r="CN70" s="31">
        <v>329783.25</v>
      </c>
      <c r="CO70" s="31">
        <v>2188662</v>
      </c>
      <c r="CP70" s="31">
        <v>-4374396</v>
      </c>
      <c r="CQ70" s="31">
        <v>-2188320</v>
      </c>
      <c r="CR70" s="31">
        <v>87075</v>
      </c>
      <c r="CS70" s="31">
        <v>26392896</v>
      </c>
      <c r="CT70" s="31">
        <v>864711</v>
      </c>
    </row>
    <row r="71" spans="1:98" s="33" customFormat="1">
      <c r="A71" s="38" t="s">
        <v>222</v>
      </c>
      <c r="B71" s="31">
        <v>132959323</v>
      </c>
      <c r="C71" s="31">
        <v>1951262.46</v>
      </c>
      <c r="D71" s="31">
        <v>0</v>
      </c>
      <c r="E71" s="31">
        <v>36661.21</v>
      </c>
      <c r="F71" s="31">
        <v>0</v>
      </c>
      <c r="G71" s="31">
        <v>9465283.8000000007</v>
      </c>
      <c r="H71" s="31">
        <v>31540048.170000002</v>
      </c>
      <c r="I71" s="31">
        <v>0</v>
      </c>
      <c r="J71" s="31">
        <v>406449.16</v>
      </c>
      <c r="K71" s="31">
        <v>0</v>
      </c>
      <c r="L71" s="31">
        <v>0</v>
      </c>
      <c r="M71" s="31">
        <v>81923426.560000002</v>
      </c>
      <c r="N71" s="31">
        <v>568913.59</v>
      </c>
      <c r="O71" s="31">
        <v>0</v>
      </c>
      <c r="P71" s="31">
        <v>0</v>
      </c>
      <c r="Q71" s="31">
        <v>7067278.3799999999</v>
      </c>
      <c r="R71" s="31">
        <v>581004433</v>
      </c>
      <c r="S71" s="31">
        <v>393961958.88999999</v>
      </c>
      <c r="T71" s="31">
        <v>0</v>
      </c>
      <c r="U71" s="31">
        <v>412771.85</v>
      </c>
      <c r="V71" s="31">
        <v>0</v>
      </c>
      <c r="W71" s="31">
        <v>0</v>
      </c>
      <c r="X71" s="31">
        <v>0</v>
      </c>
      <c r="Y71" s="31">
        <v>0</v>
      </c>
      <c r="Z71" s="31">
        <v>0</v>
      </c>
      <c r="AA71" s="31">
        <v>0</v>
      </c>
      <c r="AB71" s="31">
        <v>0</v>
      </c>
      <c r="AC71" s="31">
        <v>0</v>
      </c>
      <c r="AD71" s="31">
        <v>0</v>
      </c>
      <c r="AE71" s="31">
        <v>2126033.8199999998</v>
      </c>
      <c r="AF71" s="31">
        <v>0</v>
      </c>
      <c r="AG71" s="31">
        <v>0</v>
      </c>
      <c r="AH71" s="31">
        <v>0</v>
      </c>
      <c r="AI71" s="31">
        <v>0</v>
      </c>
      <c r="AJ71" s="31">
        <v>208183.85</v>
      </c>
      <c r="AK71" s="31">
        <v>0</v>
      </c>
      <c r="AL71" s="31">
        <v>0</v>
      </c>
      <c r="AM71" s="31">
        <v>37247069.909999996</v>
      </c>
      <c r="AN71" s="31">
        <v>8037251.7800000003</v>
      </c>
      <c r="AO71" s="31">
        <v>4825875.57</v>
      </c>
      <c r="AP71" s="31">
        <v>0</v>
      </c>
      <c r="AQ71" s="31">
        <v>0</v>
      </c>
      <c r="AR71" s="31">
        <v>111488426.34999999</v>
      </c>
      <c r="AS71" s="31">
        <v>0</v>
      </c>
      <c r="AT71" s="31">
        <v>1781350</v>
      </c>
      <c r="AU71" s="31">
        <v>23238.880000000001</v>
      </c>
      <c r="AV71" s="31">
        <v>0</v>
      </c>
      <c r="AW71" s="31">
        <v>0</v>
      </c>
      <c r="AX71" s="31">
        <v>0</v>
      </c>
      <c r="AY71" s="31">
        <v>150</v>
      </c>
      <c r="AZ71" s="31">
        <v>515446.48</v>
      </c>
      <c r="BA71" s="31">
        <v>44622</v>
      </c>
      <c r="BB71" s="31">
        <v>20322650.579999998</v>
      </c>
      <c r="BC71" s="31">
        <v>0</v>
      </c>
      <c r="BD71" s="31">
        <v>0</v>
      </c>
      <c r="BE71" s="31">
        <v>0</v>
      </c>
      <c r="BF71" s="31">
        <v>9403.44</v>
      </c>
      <c r="BG71" s="31">
        <v>0</v>
      </c>
      <c r="BH71" s="40">
        <v>14365003</v>
      </c>
      <c r="BI71" s="31">
        <v>0</v>
      </c>
      <c r="BJ71" s="31">
        <v>0</v>
      </c>
      <c r="BK71" s="31">
        <v>0</v>
      </c>
      <c r="BL71" s="31">
        <v>0</v>
      </c>
      <c r="BM71" s="31">
        <v>14227708.41</v>
      </c>
      <c r="BN71" s="31">
        <v>0</v>
      </c>
      <c r="BO71" s="31">
        <v>0</v>
      </c>
      <c r="BP71" s="31">
        <v>0</v>
      </c>
      <c r="BQ71" s="31">
        <v>137294.20000000001</v>
      </c>
      <c r="BR71" s="31">
        <v>1228495</v>
      </c>
      <c r="BS71" s="31">
        <v>0</v>
      </c>
      <c r="BT71" s="31">
        <v>0</v>
      </c>
      <c r="BU71" s="31">
        <v>1228494.6100000001</v>
      </c>
      <c r="BV71" s="31">
        <v>0</v>
      </c>
      <c r="BW71" s="31">
        <v>0</v>
      </c>
      <c r="BX71" s="31">
        <v>0</v>
      </c>
      <c r="BY71" s="31">
        <v>0</v>
      </c>
      <c r="BZ71" s="31">
        <v>0</v>
      </c>
      <c r="CA71" s="31">
        <v>0</v>
      </c>
      <c r="CB71" s="31">
        <v>0</v>
      </c>
      <c r="CC71" s="31">
        <v>451623453</v>
      </c>
      <c r="CD71" s="31">
        <v>12584924.48</v>
      </c>
      <c r="CE71" s="31">
        <v>0</v>
      </c>
      <c r="CF71" s="31">
        <v>1513289.66</v>
      </c>
      <c r="CG71" s="31">
        <v>0</v>
      </c>
      <c r="CH71" s="31">
        <v>7792547.7599999998</v>
      </c>
      <c r="CI71" s="31">
        <v>0</v>
      </c>
      <c r="CJ71" s="31">
        <v>0</v>
      </c>
      <c r="CK71" s="31">
        <v>0</v>
      </c>
      <c r="CL71" s="31">
        <v>0</v>
      </c>
      <c r="CM71" s="31">
        <v>0</v>
      </c>
      <c r="CN71" s="31">
        <v>11403915.98</v>
      </c>
      <c r="CO71" s="31">
        <v>42946696</v>
      </c>
      <c r="CP71" s="31">
        <v>-98326950</v>
      </c>
      <c r="CQ71" s="31">
        <v>-39097376</v>
      </c>
      <c r="CR71" s="31">
        <v>1318837</v>
      </c>
      <c r="CS71" s="31">
        <v>501370567</v>
      </c>
      <c r="CT71" s="31">
        <v>10117001</v>
      </c>
    </row>
    <row r="72" spans="1:98" s="33" customFormat="1">
      <c r="A72" s="38" t="s">
        <v>604</v>
      </c>
      <c r="B72" s="31">
        <v>0</v>
      </c>
      <c r="C72" s="31">
        <v>0</v>
      </c>
      <c r="D72" s="31">
        <v>0</v>
      </c>
      <c r="E72" s="31">
        <v>0</v>
      </c>
      <c r="F72" s="31">
        <v>0</v>
      </c>
      <c r="G72" s="31">
        <v>0</v>
      </c>
      <c r="H72" s="31">
        <v>0</v>
      </c>
      <c r="I72" s="31">
        <v>0</v>
      </c>
      <c r="J72" s="31">
        <v>0</v>
      </c>
      <c r="K72" s="31">
        <v>0</v>
      </c>
      <c r="L72" s="31">
        <v>0</v>
      </c>
      <c r="M72" s="31">
        <v>0</v>
      </c>
      <c r="N72" s="31">
        <v>0</v>
      </c>
      <c r="O72" s="31">
        <v>0</v>
      </c>
      <c r="P72" s="31">
        <v>0</v>
      </c>
      <c r="Q72" s="31">
        <v>0</v>
      </c>
      <c r="R72" s="31">
        <v>0</v>
      </c>
      <c r="S72" s="31">
        <v>0</v>
      </c>
      <c r="T72" s="31">
        <v>0</v>
      </c>
      <c r="U72" s="31">
        <v>0</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0</v>
      </c>
      <c r="BG72" s="31">
        <v>0</v>
      </c>
      <c r="BH72" s="40">
        <v>0</v>
      </c>
      <c r="BI72" s="31">
        <v>0</v>
      </c>
      <c r="BJ72" s="31">
        <v>0</v>
      </c>
      <c r="BK72" s="31">
        <v>0</v>
      </c>
      <c r="BL72" s="31">
        <v>0</v>
      </c>
      <c r="BM72" s="31">
        <v>0</v>
      </c>
      <c r="BN72" s="31">
        <v>0</v>
      </c>
      <c r="BO72" s="31">
        <v>0</v>
      </c>
      <c r="BP72" s="31">
        <v>0</v>
      </c>
      <c r="BQ72" s="31">
        <v>0</v>
      </c>
      <c r="BR72" s="31">
        <v>0</v>
      </c>
      <c r="BS72" s="31">
        <v>0</v>
      </c>
      <c r="BT72" s="31">
        <v>0</v>
      </c>
      <c r="BU72" s="31">
        <v>0</v>
      </c>
      <c r="BV72" s="31">
        <v>0</v>
      </c>
      <c r="BW72" s="31">
        <v>0</v>
      </c>
      <c r="BX72" s="31">
        <v>0</v>
      </c>
      <c r="BY72" s="31">
        <v>0</v>
      </c>
      <c r="BZ72" s="31">
        <v>0</v>
      </c>
      <c r="CA72" s="31">
        <v>0</v>
      </c>
      <c r="CB72" s="31">
        <v>0</v>
      </c>
      <c r="CC72" s="31">
        <v>0</v>
      </c>
      <c r="CD72" s="31">
        <v>0</v>
      </c>
      <c r="CE72" s="31">
        <v>0</v>
      </c>
      <c r="CF72" s="31">
        <v>0</v>
      </c>
      <c r="CG72" s="31">
        <v>0</v>
      </c>
      <c r="CH72" s="31">
        <v>0</v>
      </c>
      <c r="CI72" s="31">
        <v>0</v>
      </c>
      <c r="CJ72" s="31">
        <v>0</v>
      </c>
      <c r="CK72" s="31">
        <v>0</v>
      </c>
      <c r="CL72" s="31">
        <v>0</v>
      </c>
      <c r="CM72" s="31">
        <v>0</v>
      </c>
      <c r="CN72" s="31">
        <v>0</v>
      </c>
      <c r="CO72" s="31">
        <v>0</v>
      </c>
      <c r="CP72" s="31">
        <v>0</v>
      </c>
      <c r="CQ72" s="31">
        <v>0</v>
      </c>
      <c r="CR72" s="31">
        <v>0</v>
      </c>
      <c r="CS72" s="31">
        <v>0</v>
      </c>
      <c r="CT72" s="31">
        <v>0</v>
      </c>
    </row>
    <row r="73" spans="1:98" s="33" customFormat="1">
      <c r="A73" s="38" t="s">
        <v>605</v>
      </c>
      <c r="B73" s="31">
        <v>0</v>
      </c>
      <c r="C73" s="31">
        <v>0</v>
      </c>
      <c r="D73" s="31">
        <v>0</v>
      </c>
      <c r="E73" s="31">
        <v>0</v>
      </c>
      <c r="F73" s="31">
        <v>0</v>
      </c>
      <c r="G73" s="31">
        <v>0</v>
      </c>
      <c r="H73" s="31">
        <v>0</v>
      </c>
      <c r="I73" s="31">
        <v>0</v>
      </c>
      <c r="J73" s="31">
        <v>0</v>
      </c>
      <c r="K73" s="31">
        <v>0</v>
      </c>
      <c r="L73" s="31">
        <v>0</v>
      </c>
      <c r="M73" s="31">
        <v>0</v>
      </c>
      <c r="N73" s="31">
        <v>0</v>
      </c>
      <c r="O73" s="31">
        <v>0</v>
      </c>
      <c r="P73" s="31">
        <v>0</v>
      </c>
      <c r="Q73" s="31">
        <v>0</v>
      </c>
      <c r="R73" s="31">
        <v>0</v>
      </c>
      <c r="S73" s="31">
        <v>0</v>
      </c>
      <c r="T73" s="31">
        <v>0</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0</v>
      </c>
      <c r="BG73" s="31">
        <v>0</v>
      </c>
      <c r="BH73" s="40">
        <v>0</v>
      </c>
      <c r="BI73" s="31">
        <v>0</v>
      </c>
      <c r="BJ73" s="31">
        <v>0</v>
      </c>
      <c r="BK73" s="31">
        <v>0</v>
      </c>
      <c r="BL73" s="31">
        <v>0</v>
      </c>
      <c r="BM73" s="31">
        <v>0</v>
      </c>
      <c r="BN73" s="31">
        <v>0</v>
      </c>
      <c r="BO73" s="31">
        <v>0</v>
      </c>
      <c r="BP73" s="31">
        <v>0</v>
      </c>
      <c r="BQ73" s="31">
        <v>0</v>
      </c>
      <c r="BR73" s="31">
        <v>0</v>
      </c>
      <c r="BS73" s="31">
        <v>0</v>
      </c>
      <c r="BT73" s="31">
        <v>0</v>
      </c>
      <c r="BU73" s="31">
        <v>0</v>
      </c>
      <c r="BV73" s="31">
        <v>0</v>
      </c>
      <c r="BW73" s="31">
        <v>0</v>
      </c>
      <c r="BX73" s="31">
        <v>0</v>
      </c>
      <c r="BY73" s="31">
        <v>0</v>
      </c>
      <c r="BZ73" s="31">
        <v>0</v>
      </c>
      <c r="CA73" s="31">
        <v>0</v>
      </c>
      <c r="CB73" s="31">
        <v>0</v>
      </c>
      <c r="CC73" s="31">
        <v>0</v>
      </c>
      <c r="CD73" s="31">
        <v>0</v>
      </c>
      <c r="CE73" s="31">
        <v>0</v>
      </c>
      <c r="CF73" s="31">
        <v>0</v>
      </c>
      <c r="CG73" s="31">
        <v>0</v>
      </c>
      <c r="CH73" s="31">
        <v>0</v>
      </c>
      <c r="CI73" s="31">
        <v>0</v>
      </c>
      <c r="CJ73" s="31">
        <v>0</v>
      </c>
      <c r="CK73" s="31">
        <v>0</v>
      </c>
      <c r="CL73" s="31">
        <v>0</v>
      </c>
      <c r="CM73" s="31">
        <v>0</v>
      </c>
      <c r="CN73" s="31">
        <v>0</v>
      </c>
      <c r="CO73" s="31">
        <v>0</v>
      </c>
      <c r="CP73" s="31">
        <v>0</v>
      </c>
      <c r="CQ73" s="31">
        <v>0</v>
      </c>
      <c r="CR73" s="31">
        <v>0</v>
      </c>
      <c r="CS73" s="31">
        <v>0</v>
      </c>
      <c r="CT73" s="31">
        <v>0</v>
      </c>
    </row>
    <row r="74" spans="1:98" s="33" customFormat="1">
      <c r="A74" s="38" t="s">
        <v>606</v>
      </c>
      <c r="B74" s="31">
        <v>0</v>
      </c>
      <c r="C74" s="31">
        <v>0</v>
      </c>
      <c r="D74" s="31">
        <v>0</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40">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row>
    <row r="75" spans="1:98" s="33" customFormat="1">
      <c r="A75" s="38" t="s">
        <v>607</v>
      </c>
      <c r="B75" s="31">
        <v>0</v>
      </c>
      <c r="C75" s="31">
        <v>0</v>
      </c>
      <c r="D75" s="31">
        <v>0</v>
      </c>
      <c r="E75" s="31">
        <v>0</v>
      </c>
      <c r="F75" s="31">
        <v>0</v>
      </c>
      <c r="G75" s="31">
        <v>0</v>
      </c>
      <c r="H75" s="31">
        <v>0</v>
      </c>
      <c r="I75" s="31">
        <v>0</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0</v>
      </c>
      <c r="BG75" s="31">
        <v>0</v>
      </c>
      <c r="BH75" s="40">
        <v>0</v>
      </c>
      <c r="BI75" s="31">
        <v>0</v>
      </c>
      <c r="BJ75" s="31">
        <v>0</v>
      </c>
      <c r="BK75" s="31">
        <v>0</v>
      </c>
      <c r="BL75" s="31">
        <v>0</v>
      </c>
      <c r="BM75" s="31">
        <v>0</v>
      </c>
      <c r="BN75" s="31">
        <v>0</v>
      </c>
      <c r="BO75" s="31">
        <v>0</v>
      </c>
      <c r="BP75" s="31">
        <v>0</v>
      </c>
      <c r="BQ75" s="31">
        <v>0</v>
      </c>
      <c r="BR75" s="31">
        <v>0</v>
      </c>
      <c r="BS75" s="31">
        <v>0</v>
      </c>
      <c r="BT75" s="31">
        <v>0</v>
      </c>
      <c r="BU75" s="31">
        <v>0</v>
      </c>
      <c r="BV75" s="31">
        <v>0</v>
      </c>
      <c r="BW75" s="31">
        <v>0</v>
      </c>
      <c r="BX75" s="31">
        <v>0</v>
      </c>
      <c r="BY75" s="31">
        <v>0</v>
      </c>
      <c r="BZ75" s="31">
        <v>0</v>
      </c>
      <c r="CA75" s="31">
        <v>0</v>
      </c>
      <c r="CB75" s="31">
        <v>0</v>
      </c>
      <c r="CC75" s="31">
        <v>0</v>
      </c>
      <c r="CD75" s="31">
        <v>0</v>
      </c>
      <c r="CE75" s="31">
        <v>0</v>
      </c>
      <c r="CF75" s="31">
        <v>0</v>
      </c>
      <c r="CG75" s="31">
        <v>0</v>
      </c>
      <c r="CH75" s="31">
        <v>0</v>
      </c>
      <c r="CI75" s="31">
        <v>0</v>
      </c>
      <c r="CJ75" s="31">
        <v>0</v>
      </c>
      <c r="CK75" s="31">
        <v>0</v>
      </c>
      <c r="CL75" s="31">
        <v>0</v>
      </c>
      <c r="CM75" s="31">
        <v>0</v>
      </c>
      <c r="CN75" s="31">
        <v>0</v>
      </c>
      <c r="CO75" s="31">
        <v>0</v>
      </c>
      <c r="CP75" s="31">
        <v>0</v>
      </c>
      <c r="CQ75" s="31">
        <v>0</v>
      </c>
      <c r="CR75" s="31">
        <v>0</v>
      </c>
      <c r="CS75" s="31">
        <v>0</v>
      </c>
      <c r="CT75" s="31">
        <v>0</v>
      </c>
    </row>
    <row r="76" spans="1:98" s="33" customFormat="1">
      <c r="A76" s="38" t="s">
        <v>223</v>
      </c>
      <c r="B76" s="31">
        <v>4537594</v>
      </c>
      <c r="C76" s="31">
        <v>85499.39</v>
      </c>
      <c r="D76" s="31">
        <v>0</v>
      </c>
      <c r="E76" s="31">
        <v>53782.38</v>
      </c>
      <c r="F76" s="31">
        <v>0</v>
      </c>
      <c r="G76" s="31">
        <v>461664.34</v>
      </c>
      <c r="H76" s="31">
        <v>1241944.58</v>
      </c>
      <c r="I76" s="31">
        <v>0</v>
      </c>
      <c r="J76" s="31">
        <v>31027.16</v>
      </c>
      <c r="K76" s="31">
        <v>0</v>
      </c>
      <c r="L76" s="31">
        <v>0</v>
      </c>
      <c r="M76" s="31">
        <v>2591253.09</v>
      </c>
      <c r="N76" s="31">
        <v>0</v>
      </c>
      <c r="O76" s="31">
        <v>-29.64</v>
      </c>
      <c r="P76" s="31">
        <v>0</v>
      </c>
      <c r="Q76" s="31">
        <v>72452.600000000006</v>
      </c>
      <c r="R76" s="31">
        <v>8000190</v>
      </c>
      <c r="S76" s="31">
        <v>4373765.28</v>
      </c>
      <c r="T76" s="31">
        <v>0</v>
      </c>
      <c r="U76" s="31">
        <v>52013.45</v>
      </c>
      <c r="V76" s="31">
        <v>0</v>
      </c>
      <c r="W76" s="31">
        <v>0</v>
      </c>
      <c r="X76" s="31">
        <v>0</v>
      </c>
      <c r="Y76" s="31">
        <v>0</v>
      </c>
      <c r="Z76" s="31">
        <v>0</v>
      </c>
      <c r="AA76" s="31">
        <v>0</v>
      </c>
      <c r="AB76" s="31">
        <v>0</v>
      </c>
      <c r="AC76" s="31">
        <v>0</v>
      </c>
      <c r="AD76" s="31">
        <v>0</v>
      </c>
      <c r="AE76" s="31">
        <v>0</v>
      </c>
      <c r="AF76" s="31">
        <v>0</v>
      </c>
      <c r="AG76" s="31">
        <v>187445.08</v>
      </c>
      <c r="AH76" s="31">
        <v>0</v>
      </c>
      <c r="AI76" s="31">
        <v>335776.54</v>
      </c>
      <c r="AJ76" s="31">
        <v>9384.4699999999993</v>
      </c>
      <c r="AK76" s="31">
        <v>0</v>
      </c>
      <c r="AL76" s="31">
        <v>0</v>
      </c>
      <c r="AM76" s="31">
        <v>417969.29</v>
      </c>
      <c r="AN76" s="31">
        <v>50984.5</v>
      </c>
      <c r="AO76" s="31">
        <v>22219.83</v>
      </c>
      <c r="AP76" s="31">
        <v>0</v>
      </c>
      <c r="AQ76" s="31">
        <v>0</v>
      </c>
      <c r="AR76" s="31">
        <v>1855716.51</v>
      </c>
      <c r="AS76" s="31">
        <v>0</v>
      </c>
      <c r="AT76" s="31">
        <v>183548.36</v>
      </c>
      <c r="AU76" s="31">
        <v>0</v>
      </c>
      <c r="AV76" s="31">
        <v>0</v>
      </c>
      <c r="AW76" s="31">
        <v>0</v>
      </c>
      <c r="AX76" s="31">
        <v>0</v>
      </c>
      <c r="AY76" s="31">
        <v>15392.91</v>
      </c>
      <c r="AZ76" s="31">
        <v>31026.06</v>
      </c>
      <c r="BA76" s="31">
        <v>0</v>
      </c>
      <c r="BB76" s="31">
        <v>464947.23</v>
      </c>
      <c r="BC76" s="31">
        <v>0</v>
      </c>
      <c r="BD76" s="31">
        <v>0</v>
      </c>
      <c r="BE76" s="31">
        <v>0</v>
      </c>
      <c r="BF76" s="31">
        <v>0</v>
      </c>
      <c r="BG76" s="31">
        <v>0</v>
      </c>
      <c r="BH76" s="40">
        <v>141903</v>
      </c>
      <c r="BI76" s="31">
        <v>0</v>
      </c>
      <c r="BJ76" s="31">
        <v>0</v>
      </c>
      <c r="BK76" s="31">
        <v>0</v>
      </c>
      <c r="BL76" s="31">
        <v>0</v>
      </c>
      <c r="BM76" s="31">
        <v>115878.36</v>
      </c>
      <c r="BN76" s="31">
        <v>0</v>
      </c>
      <c r="BO76" s="31">
        <v>0</v>
      </c>
      <c r="BP76" s="31">
        <v>0</v>
      </c>
      <c r="BQ76" s="31">
        <v>26025</v>
      </c>
      <c r="BR76" s="31">
        <v>0</v>
      </c>
      <c r="BS76" s="31">
        <v>0</v>
      </c>
      <c r="BT76" s="31">
        <v>0</v>
      </c>
      <c r="BU76" s="31">
        <v>0</v>
      </c>
      <c r="BV76" s="31">
        <v>0</v>
      </c>
      <c r="BW76" s="31">
        <v>0</v>
      </c>
      <c r="BX76" s="31">
        <v>0</v>
      </c>
      <c r="BY76" s="31">
        <v>0</v>
      </c>
      <c r="BZ76" s="31">
        <v>0</v>
      </c>
      <c r="CA76" s="31">
        <v>0</v>
      </c>
      <c r="CB76" s="31">
        <v>0</v>
      </c>
      <c r="CC76" s="31">
        <v>19497843</v>
      </c>
      <c r="CD76" s="31">
        <v>0</v>
      </c>
      <c r="CE76" s="31">
        <v>2283221</v>
      </c>
      <c r="CF76" s="31">
        <v>35388</v>
      </c>
      <c r="CG76" s="31">
        <v>578493.24</v>
      </c>
      <c r="CH76" s="31">
        <v>0</v>
      </c>
      <c r="CI76" s="31">
        <v>0</v>
      </c>
      <c r="CJ76" s="31">
        <v>0</v>
      </c>
      <c r="CK76" s="31">
        <v>0</v>
      </c>
      <c r="CL76" s="31">
        <v>75839</v>
      </c>
      <c r="CM76" s="31">
        <v>28520.65</v>
      </c>
      <c r="CN76" s="31">
        <v>343959.56</v>
      </c>
      <c r="CO76" s="31">
        <v>0</v>
      </c>
      <c r="CP76" s="31">
        <v>-1795826</v>
      </c>
      <c r="CQ76" s="31">
        <v>0</v>
      </c>
      <c r="CR76" s="31">
        <v>52445</v>
      </c>
      <c r="CS76" s="31">
        <v>17288687</v>
      </c>
      <c r="CT76" s="31">
        <v>607116</v>
      </c>
    </row>
    <row r="77" spans="1:98" s="33" customFormat="1">
      <c r="A77" s="38" t="s">
        <v>224</v>
      </c>
      <c r="B77" s="31">
        <v>2210944</v>
      </c>
      <c r="C77" s="31">
        <v>0</v>
      </c>
      <c r="D77" s="31">
        <v>0</v>
      </c>
      <c r="E77" s="31">
        <v>61869.45</v>
      </c>
      <c r="F77" s="31">
        <v>0</v>
      </c>
      <c r="G77" s="31">
        <v>384380.73</v>
      </c>
      <c r="H77" s="31">
        <v>807825.84</v>
      </c>
      <c r="I77" s="31">
        <v>0</v>
      </c>
      <c r="J77" s="31">
        <v>40.18</v>
      </c>
      <c r="K77" s="31">
        <v>8066.54</v>
      </c>
      <c r="L77" s="31">
        <v>0</v>
      </c>
      <c r="M77" s="31">
        <v>891030.99</v>
      </c>
      <c r="N77" s="31">
        <v>0</v>
      </c>
      <c r="O77" s="31">
        <v>0</v>
      </c>
      <c r="P77" s="31">
        <v>0</v>
      </c>
      <c r="Q77" s="31">
        <v>57729.91</v>
      </c>
      <c r="R77" s="31">
        <v>6176028</v>
      </c>
      <c r="S77" s="31">
        <v>4570276.53</v>
      </c>
      <c r="T77" s="31">
        <v>0</v>
      </c>
      <c r="U77" s="31">
        <v>13906.12</v>
      </c>
      <c r="V77" s="31">
        <v>0</v>
      </c>
      <c r="W77" s="31">
        <v>0</v>
      </c>
      <c r="X77" s="31">
        <v>0</v>
      </c>
      <c r="Y77" s="31">
        <v>0</v>
      </c>
      <c r="Z77" s="31">
        <v>0</v>
      </c>
      <c r="AA77" s="31">
        <v>397.43</v>
      </c>
      <c r="AB77" s="31">
        <v>4139</v>
      </c>
      <c r="AC77" s="31">
        <v>0</v>
      </c>
      <c r="AD77" s="31">
        <v>0</v>
      </c>
      <c r="AE77" s="31">
        <v>2400.91</v>
      </c>
      <c r="AF77" s="31">
        <v>0</v>
      </c>
      <c r="AG77" s="31">
        <v>0</v>
      </c>
      <c r="AH77" s="31">
        <v>0</v>
      </c>
      <c r="AI77" s="31">
        <v>0</v>
      </c>
      <c r="AJ77" s="31">
        <v>7243.22</v>
      </c>
      <c r="AK77" s="31">
        <v>0</v>
      </c>
      <c r="AL77" s="31">
        <v>0</v>
      </c>
      <c r="AM77" s="31">
        <v>102010.1</v>
      </c>
      <c r="AN77" s="31">
        <v>39652.51</v>
      </c>
      <c r="AO77" s="31">
        <v>0</v>
      </c>
      <c r="AP77" s="31">
        <v>0</v>
      </c>
      <c r="AQ77" s="31">
        <v>0</v>
      </c>
      <c r="AR77" s="31">
        <v>1236597.08</v>
      </c>
      <c r="AS77" s="31">
        <v>0</v>
      </c>
      <c r="AT77" s="31">
        <v>0</v>
      </c>
      <c r="AU77" s="31">
        <v>0</v>
      </c>
      <c r="AV77" s="31">
        <v>0</v>
      </c>
      <c r="AW77" s="31">
        <v>0</v>
      </c>
      <c r="AX77" s="31">
        <v>0</v>
      </c>
      <c r="AY77" s="31">
        <v>0</v>
      </c>
      <c r="AZ77" s="31">
        <v>4219.49</v>
      </c>
      <c r="BA77" s="31">
        <v>0</v>
      </c>
      <c r="BB77" s="31">
        <v>195185.9</v>
      </c>
      <c r="BC77" s="31">
        <v>0</v>
      </c>
      <c r="BD77" s="31">
        <v>0</v>
      </c>
      <c r="BE77" s="31">
        <v>0</v>
      </c>
      <c r="BF77" s="31">
        <v>0</v>
      </c>
      <c r="BG77" s="31">
        <v>0</v>
      </c>
      <c r="BH77" s="40">
        <v>1593241</v>
      </c>
      <c r="BI77" s="31">
        <v>0</v>
      </c>
      <c r="BJ77" s="31">
        <v>0</v>
      </c>
      <c r="BK77" s="31">
        <v>0</v>
      </c>
      <c r="BL77" s="31">
        <v>0</v>
      </c>
      <c r="BM77" s="31">
        <v>1583894.34</v>
      </c>
      <c r="BN77" s="31">
        <v>0</v>
      </c>
      <c r="BO77" s="31">
        <v>3946.69</v>
      </c>
      <c r="BP77" s="31">
        <v>0</v>
      </c>
      <c r="BQ77" s="31">
        <v>5400</v>
      </c>
      <c r="BR77" s="31">
        <v>0</v>
      </c>
      <c r="BS77" s="31">
        <v>0</v>
      </c>
      <c r="BT77" s="31">
        <v>0</v>
      </c>
      <c r="BU77" s="31">
        <v>0</v>
      </c>
      <c r="BV77" s="31">
        <v>0</v>
      </c>
      <c r="BW77" s="31">
        <v>0</v>
      </c>
      <c r="BX77" s="31">
        <v>0</v>
      </c>
      <c r="BY77" s="31">
        <v>0</v>
      </c>
      <c r="BZ77" s="31">
        <v>0</v>
      </c>
      <c r="CA77" s="31">
        <v>0</v>
      </c>
      <c r="CB77" s="31">
        <v>0</v>
      </c>
      <c r="CC77" s="31">
        <v>6098518</v>
      </c>
      <c r="CD77" s="31">
        <v>0</v>
      </c>
      <c r="CE77" s="31">
        <v>0</v>
      </c>
      <c r="CF77" s="31">
        <v>7220.35</v>
      </c>
      <c r="CG77" s="31">
        <v>0</v>
      </c>
      <c r="CH77" s="31">
        <v>476688.75</v>
      </c>
      <c r="CI77" s="31">
        <v>0</v>
      </c>
      <c r="CJ77" s="31">
        <v>0</v>
      </c>
      <c r="CK77" s="31">
        <v>0</v>
      </c>
      <c r="CL77" s="31">
        <v>0</v>
      </c>
      <c r="CM77" s="31">
        <v>0</v>
      </c>
      <c r="CN77" s="31">
        <v>74584.72</v>
      </c>
      <c r="CO77" s="31">
        <v>0</v>
      </c>
      <c r="CP77" s="31">
        <v>-1225167</v>
      </c>
      <c r="CQ77" s="31">
        <v>0</v>
      </c>
      <c r="CR77" s="31">
        <v>23691</v>
      </c>
      <c r="CS77" s="31">
        <v>6340494</v>
      </c>
      <c r="CT77" s="31">
        <v>401006</v>
      </c>
    </row>
    <row r="78" spans="1:98" s="33" customFormat="1">
      <c r="A78" s="38" t="s">
        <v>225</v>
      </c>
      <c r="B78" s="31">
        <v>30428704</v>
      </c>
      <c r="C78" s="31">
        <v>138278.44</v>
      </c>
      <c r="D78" s="31">
        <v>0</v>
      </c>
      <c r="E78" s="31">
        <v>171241.66</v>
      </c>
      <c r="F78" s="31">
        <v>47818.67</v>
      </c>
      <c r="G78" s="31">
        <v>2857888.03</v>
      </c>
      <c r="H78" s="31">
        <v>7468967.5300000003</v>
      </c>
      <c r="I78" s="31">
        <v>0</v>
      </c>
      <c r="J78" s="31">
        <v>124845</v>
      </c>
      <c r="K78" s="31">
        <v>0</v>
      </c>
      <c r="L78" s="31">
        <v>0</v>
      </c>
      <c r="M78" s="31">
        <v>19011432.899999999</v>
      </c>
      <c r="N78" s="31">
        <v>0</v>
      </c>
      <c r="O78" s="31">
        <v>0</v>
      </c>
      <c r="P78" s="31">
        <v>0</v>
      </c>
      <c r="Q78" s="31">
        <v>608231.72</v>
      </c>
      <c r="R78" s="31">
        <v>71613479</v>
      </c>
      <c r="S78" s="31">
        <v>35168065.030000001</v>
      </c>
      <c r="T78" s="31">
        <v>0</v>
      </c>
      <c r="U78" s="31">
        <v>108532.55</v>
      </c>
      <c r="V78" s="31">
        <v>0</v>
      </c>
      <c r="W78" s="31">
        <v>0</v>
      </c>
      <c r="X78" s="31">
        <v>0</v>
      </c>
      <c r="Y78" s="31">
        <v>0</v>
      </c>
      <c r="Z78" s="31">
        <v>79541.88</v>
      </c>
      <c r="AA78" s="31">
        <v>0</v>
      </c>
      <c r="AB78" s="31">
        <v>126047.71</v>
      </c>
      <c r="AC78" s="31">
        <v>0</v>
      </c>
      <c r="AD78" s="31">
        <v>66166.61</v>
      </c>
      <c r="AE78" s="31">
        <v>1093994.67</v>
      </c>
      <c r="AF78" s="31">
        <v>139777.17000000001</v>
      </c>
      <c r="AG78" s="31">
        <v>423425.04</v>
      </c>
      <c r="AH78" s="31">
        <v>0</v>
      </c>
      <c r="AI78" s="31">
        <v>0</v>
      </c>
      <c r="AJ78" s="31">
        <v>64459.4</v>
      </c>
      <c r="AK78" s="31">
        <v>0</v>
      </c>
      <c r="AL78" s="31">
        <v>0</v>
      </c>
      <c r="AM78" s="31">
        <v>12180974.710000001</v>
      </c>
      <c r="AN78" s="31">
        <v>272043.24</v>
      </c>
      <c r="AO78" s="31">
        <v>2603654.98</v>
      </c>
      <c r="AP78" s="31">
        <v>54954.5</v>
      </c>
      <c r="AQ78" s="31">
        <v>127784.13</v>
      </c>
      <c r="AR78" s="31">
        <v>15532671.800000001</v>
      </c>
      <c r="AS78" s="31">
        <v>618647.68000000005</v>
      </c>
      <c r="AT78" s="31">
        <v>251.6</v>
      </c>
      <c r="AU78" s="31">
        <v>0</v>
      </c>
      <c r="AV78" s="31">
        <v>0</v>
      </c>
      <c r="AW78" s="31">
        <v>0</v>
      </c>
      <c r="AX78" s="31">
        <v>0</v>
      </c>
      <c r="AY78" s="31">
        <v>0</v>
      </c>
      <c r="AZ78" s="31">
        <v>65907.27</v>
      </c>
      <c r="BA78" s="31">
        <v>0</v>
      </c>
      <c r="BB78" s="31">
        <v>2190701.2400000002</v>
      </c>
      <c r="BC78" s="31">
        <v>223877.83</v>
      </c>
      <c r="BD78" s="31">
        <v>446941</v>
      </c>
      <c r="BE78" s="31">
        <v>0</v>
      </c>
      <c r="BF78" s="31">
        <v>25059</v>
      </c>
      <c r="BG78" s="31">
        <v>0</v>
      </c>
      <c r="BH78" s="40">
        <v>33336212</v>
      </c>
      <c r="BI78" s="31">
        <v>0</v>
      </c>
      <c r="BJ78" s="31">
        <v>0</v>
      </c>
      <c r="BK78" s="31">
        <v>0</v>
      </c>
      <c r="BL78" s="31">
        <v>0</v>
      </c>
      <c r="BM78" s="31">
        <v>30960887.870000001</v>
      </c>
      <c r="BN78" s="31">
        <v>0</v>
      </c>
      <c r="BO78" s="31">
        <v>2364425.6800000002</v>
      </c>
      <c r="BP78" s="31">
        <v>0</v>
      </c>
      <c r="BQ78" s="31">
        <v>10898.27</v>
      </c>
      <c r="BR78" s="31">
        <v>0</v>
      </c>
      <c r="BS78" s="31">
        <v>0</v>
      </c>
      <c r="BT78" s="31">
        <v>0</v>
      </c>
      <c r="BU78" s="31">
        <v>0</v>
      </c>
      <c r="BV78" s="31">
        <v>0</v>
      </c>
      <c r="BW78" s="31">
        <v>0</v>
      </c>
      <c r="BX78" s="31">
        <v>0</v>
      </c>
      <c r="BY78" s="31">
        <v>0</v>
      </c>
      <c r="BZ78" s="31">
        <v>0</v>
      </c>
      <c r="CA78" s="31">
        <v>0</v>
      </c>
      <c r="CB78" s="31">
        <v>0</v>
      </c>
      <c r="CC78" s="31">
        <v>82180292</v>
      </c>
      <c r="CD78" s="31">
        <v>0</v>
      </c>
      <c r="CE78" s="31">
        <v>9064683</v>
      </c>
      <c r="CF78" s="31">
        <v>0</v>
      </c>
      <c r="CG78" s="31">
        <v>0</v>
      </c>
      <c r="CH78" s="31">
        <v>1242884.93</v>
      </c>
      <c r="CI78" s="31">
        <v>0</v>
      </c>
      <c r="CJ78" s="31">
        <v>0</v>
      </c>
      <c r="CK78" s="31">
        <v>0</v>
      </c>
      <c r="CL78" s="31">
        <v>360788</v>
      </c>
      <c r="CM78" s="31">
        <v>41294.67</v>
      </c>
      <c r="CN78" s="31">
        <v>2242929.19</v>
      </c>
      <c r="CO78" s="31">
        <v>6314090</v>
      </c>
      <c r="CP78" s="31">
        <v>-10759285</v>
      </c>
      <c r="CQ78" s="31">
        <v>-6677086</v>
      </c>
      <c r="CR78" s="31">
        <v>244315</v>
      </c>
      <c r="CS78" s="31">
        <v>78270467</v>
      </c>
      <c r="CT78" s="31">
        <v>1835211</v>
      </c>
    </row>
    <row r="79" spans="1:98" s="33" customFormat="1">
      <c r="A79" s="38" t="s">
        <v>226</v>
      </c>
      <c r="B79" s="31">
        <v>26537541</v>
      </c>
      <c r="C79" s="31">
        <v>233185.08</v>
      </c>
      <c r="D79" s="31">
        <v>0</v>
      </c>
      <c r="E79" s="31">
        <v>354631.43</v>
      </c>
      <c r="F79" s="31">
        <v>0</v>
      </c>
      <c r="G79" s="31">
        <v>2755658.66</v>
      </c>
      <c r="H79" s="31">
        <v>7393944.3099999996</v>
      </c>
      <c r="I79" s="31">
        <v>0</v>
      </c>
      <c r="J79" s="31">
        <v>187639.18</v>
      </c>
      <c r="K79" s="31">
        <v>0</v>
      </c>
      <c r="L79" s="31">
        <v>0</v>
      </c>
      <c r="M79" s="31">
        <v>14456307.32</v>
      </c>
      <c r="N79" s="31">
        <v>426274.48</v>
      </c>
      <c r="O79" s="31">
        <v>0</v>
      </c>
      <c r="P79" s="31">
        <v>0</v>
      </c>
      <c r="Q79" s="31">
        <v>729900.16</v>
      </c>
      <c r="R79" s="31">
        <v>107164624</v>
      </c>
      <c r="S79" s="31">
        <v>65214459.280000001</v>
      </c>
      <c r="T79" s="31">
        <v>0</v>
      </c>
      <c r="U79" s="31">
        <v>180139.15</v>
      </c>
      <c r="V79" s="31">
        <v>0</v>
      </c>
      <c r="W79" s="31">
        <v>0</v>
      </c>
      <c r="X79" s="31">
        <v>180735.47</v>
      </c>
      <c r="Y79" s="31">
        <v>0</v>
      </c>
      <c r="Z79" s="31">
        <v>0</v>
      </c>
      <c r="AA79" s="31">
        <v>0</v>
      </c>
      <c r="AB79" s="31">
        <v>0</v>
      </c>
      <c r="AC79" s="31">
        <v>0</v>
      </c>
      <c r="AD79" s="31">
        <v>520567.9</v>
      </c>
      <c r="AE79" s="31">
        <v>316474.51</v>
      </c>
      <c r="AF79" s="31">
        <v>0</v>
      </c>
      <c r="AG79" s="31">
        <v>4213005.53</v>
      </c>
      <c r="AH79" s="31">
        <v>0</v>
      </c>
      <c r="AI79" s="31">
        <v>1105044.3899999999</v>
      </c>
      <c r="AJ79" s="31">
        <v>61235.07</v>
      </c>
      <c r="AK79" s="31">
        <v>0</v>
      </c>
      <c r="AL79" s="31">
        <v>60047.92</v>
      </c>
      <c r="AM79" s="31">
        <v>2190098.7200000002</v>
      </c>
      <c r="AN79" s="31">
        <v>1207933.6299999999</v>
      </c>
      <c r="AO79" s="31">
        <v>0</v>
      </c>
      <c r="AP79" s="31">
        <v>18700.009999999998</v>
      </c>
      <c r="AQ79" s="31">
        <v>0</v>
      </c>
      <c r="AR79" s="31">
        <v>24246852.91</v>
      </c>
      <c r="AS79" s="31">
        <v>0</v>
      </c>
      <c r="AT79" s="31">
        <v>1902314.7</v>
      </c>
      <c r="AU79" s="31">
        <v>373928.25</v>
      </c>
      <c r="AV79" s="31">
        <v>15410.2</v>
      </c>
      <c r="AW79" s="31">
        <v>0</v>
      </c>
      <c r="AX79" s="31">
        <v>0</v>
      </c>
      <c r="AY79" s="31">
        <v>26800</v>
      </c>
      <c r="AZ79" s="31">
        <v>514283.91</v>
      </c>
      <c r="BA79" s="31">
        <v>0</v>
      </c>
      <c r="BB79" s="31">
        <v>4801891.9800000004</v>
      </c>
      <c r="BC79" s="31">
        <v>0</v>
      </c>
      <c r="BD79" s="31">
        <v>14700</v>
      </c>
      <c r="BE79" s="31">
        <v>0</v>
      </c>
      <c r="BF79" s="31">
        <v>0</v>
      </c>
      <c r="BG79" s="31">
        <v>0</v>
      </c>
      <c r="BH79" s="40">
        <v>35369849</v>
      </c>
      <c r="BI79" s="31">
        <v>0</v>
      </c>
      <c r="BJ79" s="31">
        <v>0</v>
      </c>
      <c r="BK79" s="31">
        <v>0</v>
      </c>
      <c r="BL79" s="31">
        <v>0</v>
      </c>
      <c r="BM79" s="31">
        <v>35260620.399999999</v>
      </c>
      <c r="BN79" s="31">
        <v>0</v>
      </c>
      <c r="BO79" s="31">
        <v>2872.41</v>
      </c>
      <c r="BP79" s="31">
        <v>0</v>
      </c>
      <c r="BQ79" s="31">
        <v>106356.48</v>
      </c>
      <c r="BR79" s="31">
        <v>0</v>
      </c>
      <c r="BS79" s="31">
        <v>0</v>
      </c>
      <c r="BT79" s="31">
        <v>0</v>
      </c>
      <c r="BU79" s="31">
        <v>0</v>
      </c>
      <c r="BV79" s="31">
        <v>0</v>
      </c>
      <c r="BW79" s="31">
        <v>0</v>
      </c>
      <c r="BX79" s="31">
        <v>0</v>
      </c>
      <c r="BY79" s="31">
        <v>0</v>
      </c>
      <c r="BZ79" s="31">
        <v>0</v>
      </c>
      <c r="CA79" s="31">
        <v>0</v>
      </c>
      <c r="CB79" s="31">
        <v>0</v>
      </c>
      <c r="CC79" s="31">
        <v>138662636</v>
      </c>
      <c r="CD79" s="31">
        <v>5994190</v>
      </c>
      <c r="CE79" s="31">
        <v>15543834</v>
      </c>
      <c r="CF79" s="31">
        <v>1289672.0900000001</v>
      </c>
      <c r="CG79" s="31">
        <v>0</v>
      </c>
      <c r="CH79" s="31">
        <v>0</v>
      </c>
      <c r="CI79" s="31">
        <v>0</v>
      </c>
      <c r="CJ79" s="31">
        <v>0</v>
      </c>
      <c r="CK79" s="31">
        <v>0</v>
      </c>
      <c r="CL79" s="31">
        <v>502158</v>
      </c>
      <c r="CM79" s="31">
        <v>41290.15</v>
      </c>
      <c r="CN79" s="31">
        <v>1349255.59</v>
      </c>
      <c r="CO79" s="31">
        <v>11261558</v>
      </c>
      <c r="CP79" s="31">
        <v>-18049640</v>
      </c>
      <c r="CQ79" s="31">
        <v>-11006217</v>
      </c>
      <c r="CR79" s="31">
        <v>353799</v>
      </c>
      <c r="CS79" s="31">
        <v>129306875</v>
      </c>
      <c r="CT79" s="31">
        <v>2075861</v>
      </c>
    </row>
    <row r="80" spans="1:98" s="33" customFormat="1">
      <c r="A80" s="38" t="s">
        <v>348</v>
      </c>
      <c r="B80" s="31">
        <v>5540012</v>
      </c>
      <c r="C80" s="31">
        <v>0</v>
      </c>
      <c r="D80" s="31">
        <v>0</v>
      </c>
      <c r="E80" s="31">
        <v>38048.080000000002</v>
      </c>
      <c r="F80" s="31">
        <v>0</v>
      </c>
      <c r="G80" s="31">
        <v>520920.51</v>
      </c>
      <c r="H80" s="31">
        <v>1276068.73</v>
      </c>
      <c r="I80" s="31">
        <v>0</v>
      </c>
      <c r="J80" s="31">
        <v>33319.879999999997</v>
      </c>
      <c r="K80" s="31">
        <v>0</v>
      </c>
      <c r="L80" s="31">
        <v>0</v>
      </c>
      <c r="M80" s="31">
        <v>3576567.42</v>
      </c>
      <c r="N80" s="31">
        <v>0</v>
      </c>
      <c r="O80" s="31">
        <v>0</v>
      </c>
      <c r="P80" s="31">
        <v>0</v>
      </c>
      <c r="Q80" s="31">
        <v>95087.03</v>
      </c>
      <c r="R80" s="31">
        <v>11887514</v>
      </c>
      <c r="S80" s="31">
        <v>71854.83</v>
      </c>
      <c r="T80" s="31">
        <v>-217727.65</v>
      </c>
      <c r="U80" s="31">
        <v>14095.16</v>
      </c>
      <c r="V80" s="31">
        <v>8456044.2899999991</v>
      </c>
      <c r="W80" s="31">
        <v>0</v>
      </c>
      <c r="X80" s="31">
        <v>36474.89</v>
      </c>
      <c r="Y80" s="31">
        <v>0</v>
      </c>
      <c r="Z80" s="31">
        <v>3330.4</v>
      </c>
      <c r="AA80" s="31">
        <v>0</v>
      </c>
      <c r="AB80" s="31">
        <v>54978.45</v>
      </c>
      <c r="AC80" s="31">
        <v>0</v>
      </c>
      <c r="AD80" s="31">
        <v>0</v>
      </c>
      <c r="AE80" s="31">
        <v>196364.12</v>
      </c>
      <c r="AF80" s="31">
        <v>0</v>
      </c>
      <c r="AG80" s="31">
        <v>148610.69</v>
      </c>
      <c r="AH80" s="31">
        <v>0</v>
      </c>
      <c r="AI80" s="31">
        <v>85422.95</v>
      </c>
      <c r="AJ80" s="31">
        <v>1883.67</v>
      </c>
      <c r="AK80" s="31">
        <v>0</v>
      </c>
      <c r="AL80" s="31">
        <v>0</v>
      </c>
      <c r="AM80" s="31">
        <v>332995.24</v>
      </c>
      <c r="AN80" s="31">
        <v>0</v>
      </c>
      <c r="AO80" s="31">
        <v>0</v>
      </c>
      <c r="AP80" s="31">
        <v>0</v>
      </c>
      <c r="AQ80" s="31">
        <v>0</v>
      </c>
      <c r="AR80" s="31">
        <v>2434819.83</v>
      </c>
      <c r="AS80" s="31">
        <v>51982.34</v>
      </c>
      <c r="AT80" s="31">
        <v>0</v>
      </c>
      <c r="AU80" s="31">
        <v>0</v>
      </c>
      <c r="AV80" s="31">
        <v>0</v>
      </c>
      <c r="AW80" s="31">
        <v>0</v>
      </c>
      <c r="AX80" s="31">
        <v>0</v>
      </c>
      <c r="AY80" s="31">
        <v>0</v>
      </c>
      <c r="AZ80" s="31">
        <v>3029.05</v>
      </c>
      <c r="BA80" s="31">
        <v>0</v>
      </c>
      <c r="BB80" s="31">
        <v>213355.27</v>
      </c>
      <c r="BC80" s="31">
        <v>0</v>
      </c>
      <c r="BD80" s="31">
        <v>0</v>
      </c>
      <c r="BE80" s="31">
        <v>0</v>
      </c>
      <c r="BF80" s="31">
        <v>0</v>
      </c>
      <c r="BG80" s="31">
        <v>0</v>
      </c>
      <c r="BH80" s="40">
        <v>478056</v>
      </c>
      <c r="BI80" s="31">
        <v>0</v>
      </c>
      <c r="BJ80" s="31">
        <v>0</v>
      </c>
      <c r="BK80" s="31">
        <v>0</v>
      </c>
      <c r="BL80" s="31">
        <v>0</v>
      </c>
      <c r="BM80" s="31">
        <v>474000</v>
      </c>
      <c r="BN80" s="31">
        <v>0</v>
      </c>
      <c r="BO80" s="31">
        <v>4056.44</v>
      </c>
      <c r="BP80" s="31">
        <v>0</v>
      </c>
      <c r="BQ80" s="31">
        <v>0</v>
      </c>
      <c r="BR80" s="31">
        <v>0</v>
      </c>
      <c r="BS80" s="31">
        <v>0</v>
      </c>
      <c r="BT80" s="31">
        <v>0</v>
      </c>
      <c r="BU80" s="31">
        <v>0</v>
      </c>
      <c r="BV80" s="31">
        <v>0</v>
      </c>
      <c r="BW80" s="31">
        <v>0</v>
      </c>
      <c r="BX80" s="31">
        <v>0</v>
      </c>
      <c r="BY80" s="31">
        <v>0</v>
      </c>
      <c r="BZ80" s="31">
        <v>0</v>
      </c>
      <c r="CA80" s="31">
        <v>0</v>
      </c>
      <c r="CB80" s="31">
        <v>0</v>
      </c>
      <c r="CC80" s="31">
        <v>11982771</v>
      </c>
      <c r="CD80" s="31">
        <v>0</v>
      </c>
      <c r="CE80" s="31">
        <v>0</v>
      </c>
      <c r="CF80" s="31">
        <v>36851.629999999997</v>
      </c>
      <c r="CG80" s="31">
        <v>0</v>
      </c>
      <c r="CH80" s="31">
        <v>618017.29</v>
      </c>
      <c r="CI80" s="31">
        <v>0</v>
      </c>
      <c r="CJ80" s="31">
        <v>0</v>
      </c>
      <c r="CK80" s="31">
        <v>0</v>
      </c>
      <c r="CL80" s="31">
        <v>0</v>
      </c>
      <c r="CM80" s="31">
        <v>0</v>
      </c>
      <c r="CN80" s="31">
        <v>547673.12</v>
      </c>
      <c r="CO80" s="31">
        <v>1031584</v>
      </c>
      <c r="CP80" s="31">
        <v>-2697453</v>
      </c>
      <c r="CQ80" s="31">
        <v>-1022257</v>
      </c>
      <c r="CR80" s="31">
        <v>44502</v>
      </c>
      <c r="CS80" s="31">
        <v>13223977</v>
      </c>
      <c r="CT80" s="31">
        <v>199876</v>
      </c>
    </row>
    <row r="81" spans="1:98" s="33" customFormat="1">
      <c r="A81" s="38" t="s">
        <v>227</v>
      </c>
      <c r="B81" s="31">
        <v>3545418</v>
      </c>
      <c r="C81" s="31">
        <v>0</v>
      </c>
      <c r="D81" s="31">
        <v>0</v>
      </c>
      <c r="E81" s="31">
        <v>54776.15</v>
      </c>
      <c r="F81" s="31">
        <v>0</v>
      </c>
      <c r="G81" s="31">
        <v>297236.51</v>
      </c>
      <c r="H81" s="31">
        <v>947652.04</v>
      </c>
      <c r="I81" s="31">
        <v>0</v>
      </c>
      <c r="J81" s="31">
        <v>1225.08</v>
      </c>
      <c r="K81" s="31">
        <v>0</v>
      </c>
      <c r="L81" s="31">
        <v>0</v>
      </c>
      <c r="M81" s="31">
        <v>2165061.6800000002</v>
      </c>
      <c r="N81" s="31">
        <v>34361</v>
      </c>
      <c r="O81" s="31">
        <v>0</v>
      </c>
      <c r="P81" s="31">
        <v>0</v>
      </c>
      <c r="Q81" s="31">
        <v>45105.39</v>
      </c>
      <c r="R81" s="31">
        <v>8653513</v>
      </c>
      <c r="S81" s="31">
        <v>6066453.1900000004</v>
      </c>
      <c r="T81" s="31">
        <v>0</v>
      </c>
      <c r="U81" s="31">
        <v>6164.05</v>
      </c>
      <c r="V81" s="31">
        <v>0</v>
      </c>
      <c r="W81" s="31">
        <v>0</v>
      </c>
      <c r="X81" s="31">
        <v>0</v>
      </c>
      <c r="Y81" s="31">
        <v>0</v>
      </c>
      <c r="Z81" s="31">
        <v>67145.240000000005</v>
      </c>
      <c r="AA81" s="31">
        <v>0</v>
      </c>
      <c r="AB81" s="31">
        <v>0</v>
      </c>
      <c r="AC81" s="31">
        <v>0</v>
      </c>
      <c r="AD81" s="31">
        <v>12500</v>
      </c>
      <c r="AE81" s="31">
        <v>40918</v>
      </c>
      <c r="AF81" s="31">
        <v>0</v>
      </c>
      <c r="AG81" s="31">
        <v>383642.95</v>
      </c>
      <c r="AH81" s="31">
        <v>0</v>
      </c>
      <c r="AI81" s="31">
        <v>141972.59</v>
      </c>
      <c r="AJ81" s="31">
        <v>102475.24</v>
      </c>
      <c r="AK81" s="31">
        <v>0</v>
      </c>
      <c r="AL81" s="31">
        <v>0</v>
      </c>
      <c r="AM81" s="31">
        <v>124205.51</v>
      </c>
      <c r="AN81" s="31">
        <v>20223.3</v>
      </c>
      <c r="AO81" s="31">
        <v>45732.28</v>
      </c>
      <c r="AP81" s="31">
        <v>0</v>
      </c>
      <c r="AQ81" s="31">
        <v>0</v>
      </c>
      <c r="AR81" s="31">
        <v>1524843.24</v>
      </c>
      <c r="AS81" s="31">
        <v>0</v>
      </c>
      <c r="AT81" s="31">
        <v>111.5</v>
      </c>
      <c r="AU81" s="31">
        <v>0</v>
      </c>
      <c r="AV81" s="31">
        <v>0</v>
      </c>
      <c r="AW81" s="31">
        <v>0</v>
      </c>
      <c r="AX81" s="31">
        <v>17560.93</v>
      </c>
      <c r="AY81" s="31">
        <v>0</v>
      </c>
      <c r="AZ81" s="31">
        <v>22145.02</v>
      </c>
      <c r="BA81" s="31">
        <v>0</v>
      </c>
      <c r="BB81" s="31">
        <v>57875.27</v>
      </c>
      <c r="BC81" s="31">
        <v>0</v>
      </c>
      <c r="BD81" s="31">
        <v>19545</v>
      </c>
      <c r="BE81" s="31">
        <v>0</v>
      </c>
      <c r="BF81" s="31">
        <v>0</v>
      </c>
      <c r="BG81" s="31">
        <v>0</v>
      </c>
      <c r="BH81" s="40">
        <v>37972</v>
      </c>
      <c r="BI81" s="31">
        <v>0</v>
      </c>
      <c r="BJ81" s="31">
        <v>0</v>
      </c>
      <c r="BK81" s="31">
        <v>0</v>
      </c>
      <c r="BL81" s="31">
        <v>0</v>
      </c>
      <c r="BM81" s="31">
        <v>0</v>
      </c>
      <c r="BN81" s="31">
        <v>0</v>
      </c>
      <c r="BO81" s="31">
        <v>37726.99</v>
      </c>
      <c r="BP81" s="31">
        <v>0</v>
      </c>
      <c r="BQ81" s="31">
        <v>245</v>
      </c>
      <c r="BR81" s="31">
        <v>0</v>
      </c>
      <c r="BS81" s="31">
        <v>0</v>
      </c>
      <c r="BT81" s="31">
        <v>0</v>
      </c>
      <c r="BU81" s="31">
        <v>0</v>
      </c>
      <c r="BV81" s="31">
        <v>0</v>
      </c>
      <c r="BW81" s="31">
        <v>0</v>
      </c>
      <c r="BX81" s="31">
        <v>0</v>
      </c>
      <c r="BY81" s="31">
        <v>0</v>
      </c>
      <c r="BZ81" s="31">
        <v>0</v>
      </c>
      <c r="CA81" s="31">
        <v>0</v>
      </c>
      <c r="CB81" s="31">
        <v>0</v>
      </c>
      <c r="CC81" s="31">
        <v>11403780</v>
      </c>
      <c r="CD81" s="31">
        <v>0</v>
      </c>
      <c r="CE81" s="31">
        <v>63579</v>
      </c>
      <c r="CF81" s="31">
        <v>0</v>
      </c>
      <c r="CG81" s="31">
        <v>0</v>
      </c>
      <c r="CH81" s="31">
        <v>461261.01</v>
      </c>
      <c r="CI81" s="31">
        <v>0</v>
      </c>
      <c r="CJ81" s="31">
        <v>0</v>
      </c>
      <c r="CK81" s="31">
        <v>0</v>
      </c>
      <c r="CL81" s="31">
        <v>43442</v>
      </c>
      <c r="CM81" s="31">
        <v>10482.950000000001</v>
      </c>
      <c r="CN81" s="31">
        <v>296679.65999999997</v>
      </c>
      <c r="CO81" s="31">
        <v>0</v>
      </c>
      <c r="CP81" s="31">
        <v>-2061227</v>
      </c>
      <c r="CQ81" s="31">
        <v>0</v>
      </c>
      <c r="CR81" s="31">
        <v>30631</v>
      </c>
      <c r="CS81" s="31">
        <v>12217662</v>
      </c>
      <c r="CT81" s="31">
        <v>341269.56</v>
      </c>
    </row>
    <row r="82" spans="1:98" s="33" customFormat="1">
      <c r="A82" s="38" t="s">
        <v>228</v>
      </c>
      <c r="B82" s="31">
        <v>1134927</v>
      </c>
      <c r="C82" s="31">
        <v>0</v>
      </c>
      <c r="D82" s="31">
        <v>0</v>
      </c>
      <c r="E82" s="31">
        <v>0</v>
      </c>
      <c r="F82" s="31">
        <v>0</v>
      </c>
      <c r="G82" s="31">
        <v>101939.27</v>
      </c>
      <c r="H82" s="31">
        <v>327392.25</v>
      </c>
      <c r="I82" s="31">
        <v>0</v>
      </c>
      <c r="J82" s="31">
        <v>0</v>
      </c>
      <c r="K82" s="31">
        <v>0</v>
      </c>
      <c r="L82" s="31">
        <v>0</v>
      </c>
      <c r="M82" s="31">
        <v>678036.35</v>
      </c>
      <c r="N82" s="31">
        <v>0</v>
      </c>
      <c r="O82" s="31">
        <v>0</v>
      </c>
      <c r="P82" s="31">
        <v>0</v>
      </c>
      <c r="Q82" s="31">
        <v>27559.46</v>
      </c>
      <c r="R82" s="31">
        <v>2250007</v>
      </c>
      <c r="S82" s="31">
        <v>2133418.64</v>
      </c>
      <c r="T82" s="31">
        <v>0</v>
      </c>
      <c r="U82" s="31">
        <v>19239.7</v>
      </c>
      <c r="V82" s="31">
        <v>0</v>
      </c>
      <c r="W82" s="31">
        <v>0</v>
      </c>
      <c r="X82" s="31">
        <v>0</v>
      </c>
      <c r="Y82" s="31">
        <v>0</v>
      </c>
      <c r="Z82" s="31">
        <v>0</v>
      </c>
      <c r="AA82" s="31">
        <v>0</v>
      </c>
      <c r="AB82" s="31">
        <v>24962.21</v>
      </c>
      <c r="AC82" s="31">
        <v>0</v>
      </c>
      <c r="AD82" s="31">
        <v>0</v>
      </c>
      <c r="AE82" s="31">
        <v>0</v>
      </c>
      <c r="AF82" s="31">
        <v>0</v>
      </c>
      <c r="AG82" s="31">
        <v>0</v>
      </c>
      <c r="AH82" s="31">
        <v>0</v>
      </c>
      <c r="AI82" s="31">
        <v>0</v>
      </c>
      <c r="AJ82" s="31">
        <v>-343354.21</v>
      </c>
      <c r="AK82" s="31">
        <v>0</v>
      </c>
      <c r="AL82" s="31">
        <v>0</v>
      </c>
      <c r="AM82" s="31">
        <v>161230.01</v>
      </c>
      <c r="AN82" s="31">
        <v>8268.31</v>
      </c>
      <c r="AO82" s="31">
        <v>14337.54</v>
      </c>
      <c r="AP82" s="31">
        <v>0</v>
      </c>
      <c r="AQ82" s="31">
        <v>0</v>
      </c>
      <c r="AR82" s="31">
        <v>106756.56</v>
      </c>
      <c r="AS82" s="31">
        <v>0</v>
      </c>
      <c r="AT82" s="31">
        <v>0</v>
      </c>
      <c r="AU82" s="31">
        <v>0</v>
      </c>
      <c r="AV82" s="31">
        <v>0</v>
      </c>
      <c r="AW82" s="31">
        <v>0</v>
      </c>
      <c r="AX82" s="31">
        <v>0</v>
      </c>
      <c r="AY82" s="31">
        <v>0</v>
      </c>
      <c r="AZ82" s="31">
        <v>531.65</v>
      </c>
      <c r="BA82" s="31">
        <v>0</v>
      </c>
      <c r="BB82" s="31">
        <v>112664.97</v>
      </c>
      <c r="BC82" s="31">
        <v>0</v>
      </c>
      <c r="BD82" s="31">
        <v>11951.56</v>
      </c>
      <c r="BE82" s="31">
        <v>0</v>
      </c>
      <c r="BF82" s="31">
        <v>0</v>
      </c>
      <c r="BG82" s="31">
        <v>0</v>
      </c>
      <c r="BH82" s="40">
        <v>124776</v>
      </c>
      <c r="BI82" s="31">
        <v>0</v>
      </c>
      <c r="BJ82" s="31">
        <v>0</v>
      </c>
      <c r="BK82" s="31">
        <v>0</v>
      </c>
      <c r="BL82" s="31">
        <v>0</v>
      </c>
      <c r="BM82" s="31">
        <v>124775.67999999999</v>
      </c>
      <c r="BN82" s="31">
        <v>0</v>
      </c>
      <c r="BO82" s="31">
        <v>0</v>
      </c>
      <c r="BP82" s="31">
        <v>0</v>
      </c>
      <c r="BQ82" s="31">
        <v>0</v>
      </c>
      <c r="BR82" s="31">
        <v>0</v>
      </c>
      <c r="BS82" s="31">
        <v>0</v>
      </c>
      <c r="BT82" s="31">
        <v>0</v>
      </c>
      <c r="BU82" s="31">
        <v>0</v>
      </c>
      <c r="BV82" s="31">
        <v>0</v>
      </c>
      <c r="BW82" s="31">
        <v>0</v>
      </c>
      <c r="BX82" s="31">
        <v>0</v>
      </c>
      <c r="BY82" s="31">
        <v>0</v>
      </c>
      <c r="BZ82" s="31">
        <v>0</v>
      </c>
      <c r="CA82" s="31">
        <v>0</v>
      </c>
      <c r="CB82" s="31">
        <v>0</v>
      </c>
      <c r="CC82" s="31">
        <v>5176209</v>
      </c>
      <c r="CD82" s="31">
        <v>0</v>
      </c>
      <c r="CE82" s="31">
        <v>549843</v>
      </c>
      <c r="CF82" s="31">
        <v>0</v>
      </c>
      <c r="CG82" s="31">
        <v>0</v>
      </c>
      <c r="CH82" s="31">
        <v>170293.5</v>
      </c>
      <c r="CI82" s="31">
        <v>0</v>
      </c>
      <c r="CJ82" s="31">
        <v>0</v>
      </c>
      <c r="CK82" s="31">
        <v>0</v>
      </c>
      <c r="CL82" s="31">
        <v>15462</v>
      </c>
      <c r="CM82" s="31">
        <v>15946.58</v>
      </c>
      <c r="CN82" s="31">
        <v>51439.96</v>
      </c>
      <c r="CO82" s="31">
        <v>0</v>
      </c>
      <c r="CP82" s="31">
        <v>-524842</v>
      </c>
      <c r="CQ82" s="31">
        <v>0</v>
      </c>
      <c r="CR82" s="31">
        <v>11845</v>
      </c>
      <c r="CS82" s="31">
        <v>4337700</v>
      </c>
      <c r="CT82" s="31">
        <v>548521</v>
      </c>
    </row>
    <row r="83" spans="1:98" s="33" customFormat="1">
      <c r="A83" s="38" t="s">
        <v>229</v>
      </c>
      <c r="B83" s="31">
        <v>6973604</v>
      </c>
      <c r="C83" s="31">
        <v>124474.6</v>
      </c>
      <c r="D83" s="31">
        <v>0</v>
      </c>
      <c r="E83" s="31">
        <v>0</v>
      </c>
      <c r="F83" s="31">
        <v>0</v>
      </c>
      <c r="G83" s="31">
        <v>697218.44</v>
      </c>
      <c r="H83" s="31">
        <v>2102647.5699999998</v>
      </c>
      <c r="I83" s="31">
        <v>0</v>
      </c>
      <c r="J83" s="31">
        <v>29914.42</v>
      </c>
      <c r="K83" s="31">
        <v>0</v>
      </c>
      <c r="L83" s="31">
        <v>0</v>
      </c>
      <c r="M83" s="31">
        <v>3671948.98</v>
      </c>
      <c r="N83" s="31">
        <v>19200</v>
      </c>
      <c r="O83" s="31">
        <v>0</v>
      </c>
      <c r="P83" s="31">
        <v>0</v>
      </c>
      <c r="Q83" s="31">
        <v>328199.49</v>
      </c>
      <c r="R83" s="31">
        <v>42071567</v>
      </c>
      <c r="S83" s="31">
        <v>24600169.710000001</v>
      </c>
      <c r="T83" s="31">
        <v>0</v>
      </c>
      <c r="U83" s="31">
        <v>91373.84</v>
      </c>
      <c r="V83" s="31">
        <v>0</v>
      </c>
      <c r="W83" s="31">
        <v>0</v>
      </c>
      <c r="X83" s="31">
        <v>425218.35</v>
      </c>
      <c r="Y83" s="31">
        <v>0</v>
      </c>
      <c r="Z83" s="31">
        <v>70731.259999999995</v>
      </c>
      <c r="AA83" s="31">
        <v>64689.52</v>
      </c>
      <c r="AB83" s="31">
        <v>17468.75</v>
      </c>
      <c r="AC83" s="31">
        <v>0</v>
      </c>
      <c r="AD83" s="31">
        <v>120606.12</v>
      </c>
      <c r="AE83" s="31">
        <v>0</v>
      </c>
      <c r="AF83" s="31">
        <v>0</v>
      </c>
      <c r="AG83" s="31">
        <v>1523993.48</v>
      </c>
      <c r="AH83" s="31">
        <v>0</v>
      </c>
      <c r="AI83" s="31">
        <v>219282.09</v>
      </c>
      <c r="AJ83" s="31">
        <v>347411.84</v>
      </c>
      <c r="AK83" s="31">
        <v>0</v>
      </c>
      <c r="AL83" s="31">
        <v>0</v>
      </c>
      <c r="AM83" s="31">
        <v>912551.86</v>
      </c>
      <c r="AN83" s="31">
        <v>535271.41</v>
      </c>
      <c r="AO83" s="31">
        <v>1743719.47</v>
      </c>
      <c r="AP83" s="31">
        <v>0</v>
      </c>
      <c r="AQ83" s="31">
        <v>257350.11</v>
      </c>
      <c r="AR83" s="31">
        <v>7961815.96</v>
      </c>
      <c r="AS83" s="31">
        <v>0</v>
      </c>
      <c r="AT83" s="31">
        <v>965653.32</v>
      </c>
      <c r="AU83" s="31">
        <v>169310.42</v>
      </c>
      <c r="AV83" s="31">
        <v>0</v>
      </c>
      <c r="AW83" s="31">
        <v>0</v>
      </c>
      <c r="AX83" s="31">
        <v>0</v>
      </c>
      <c r="AY83" s="31">
        <v>0</v>
      </c>
      <c r="AZ83" s="31">
        <v>283526.40000000002</v>
      </c>
      <c r="BA83" s="31">
        <v>0</v>
      </c>
      <c r="BB83" s="31">
        <v>1761423</v>
      </c>
      <c r="BC83" s="31">
        <v>0</v>
      </c>
      <c r="BD83" s="31">
        <v>0</v>
      </c>
      <c r="BE83" s="31">
        <v>0</v>
      </c>
      <c r="BF83" s="31">
        <v>0</v>
      </c>
      <c r="BG83" s="31">
        <v>0</v>
      </c>
      <c r="BH83" s="40">
        <v>675757</v>
      </c>
      <c r="BI83" s="31">
        <v>0</v>
      </c>
      <c r="BJ83" s="31">
        <v>0</v>
      </c>
      <c r="BK83" s="31">
        <v>0</v>
      </c>
      <c r="BL83" s="31">
        <v>0</v>
      </c>
      <c r="BM83" s="31">
        <v>675757.48</v>
      </c>
      <c r="BN83" s="31">
        <v>0</v>
      </c>
      <c r="BO83" s="31">
        <v>0</v>
      </c>
      <c r="BP83" s="31">
        <v>0</v>
      </c>
      <c r="BQ83" s="31">
        <v>0</v>
      </c>
      <c r="BR83" s="31">
        <v>0</v>
      </c>
      <c r="BS83" s="31">
        <v>0</v>
      </c>
      <c r="BT83" s="31">
        <v>0</v>
      </c>
      <c r="BU83" s="31">
        <v>0</v>
      </c>
      <c r="BV83" s="31">
        <v>0</v>
      </c>
      <c r="BW83" s="31">
        <v>0</v>
      </c>
      <c r="BX83" s="31">
        <v>0</v>
      </c>
      <c r="BY83" s="31">
        <v>0</v>
      </c>
      <c r="BZ83" s="31">
        <v>0</v>
      </c>
      <c r="CA83" s="31">
        <v>0</v>
      </c>
      <c r="CB83" s="31">
        <v>0</v>
      </c>
      <c r="CC83" s="31">
        <v>62638971</v>
      </c>
      <c r="CD83" s="31">
        <v>1260908</v>
      </c>
      <c r="CE83" s="31">
        <v>6944866</v>
      </c>
      <c r="CF83" s="31">
        <v>0</v>
      </c>
      <c r="CG83" s="31">
        <v>0</v>
      </c>
      <c r="CH83" s="31">
        <v>1960161.93</v>
      </c>
      <c r="CI83" s="31">
        <v>0</v>
      </c>
      <c r="CJ83" s="31">
        <v>0</v>
      </c>
      <c r="CK83" s="31">
        <v>0</v>
      </c>
      <c r="CL83" s="31">
        <v>201010</v>
      </c>
      <c r="CM83" s="31">
        <v>73780.94</v>
      </c>
      <c r="CN83" s="31">
        <v>711466.38</v>
      </c>
      <c r="CO83" s="31">
        <v>4853124</v>
      </c>
      <c r="CP83" s="31">
        <v>-7927398</v>
      </c>
      <c r="CQ83" s="31">
        <v>-4949147</v>
      </c>
      <c r="CR83" s="31">
        <v>135575</v>
      </c>
      <c r="CS83" s="31">
        <v>57988693</v>
      </c>
      <c r="CT83" s="31">
        <v>1385931</v>
      </c>
    </row>
    <row r="84" spans="1:98" s="33" customFormat="1">
      <c r="A84" s="38" t="s">
        <v>230</v>
      </c>
      <c r="B84" s="31">
        <v>3957923</v>
      </c>
      <c r="C84" s="31">
        <v>0</v>
      </c>
      <c r="D84" s="31">
        <v>0</v>
      </c>
      <c r="E84" s="31">
        <v>92009.05</v>
      </c>
      <c r="F84" s="31">
        <v>0</v>
      </c>
      <c r="G84" s="31">
        <v>527175.68000000005</v>
      </c>
      <c r="H84" s="31">
        <v>1150997.81</v>
      </c>
      <c r="I84" s="31">
        <v>0</v>
      </c>
      <c r="J84" s="31">
        <v>2904.44</v>
      </c>
      <c r="K84" s="31">
        <v>0</v>
      </c>
      <c r="L84" s="31">
        <v>0</v>
      </c>
      <c r="M84" s="31">
        <v>2050703.43</v>
      </c>
      <c r="N84" s="31">
        <v>0</v>
      </c>
      <c r="O84" s="31">
        <v>0</v>
      </c>
      <c r="P84" s="31">
        <v>0</v>
      </c>
      <c r="Q84" s="31">
        <v>134132.69</v>
      </c>
      <c r="R84" s="31">
        <v>12793048</v>
      </c>
      <c r="S84" s="31">
        <v>8661170.9399999995</v>
      </c>
      <c r="T84" s="31">
        <v>0</v>
      </c>
      <c r="U84" s="31">
        <v>32161.85</v>
      </c>
      <c r="V84" s="31">
        <v>0</v>
      </c>
      <c r="W84" s="31">
        <v>0</v>
      </c>
      <c r="X84" s="31">
        <v>0</v>
      </c>
      <c r="Y84" s="31">
        <v>0</v>
      </c>
      <c r="Z84" s="31">
        <v>0</v>
      </c>
      <c r="AA84" s="31">
        <v>46207.8</v>
      </c>
      <c r="AB84" s="31">
        <v>0</v>
      </c>
      <c r="AC84" s="31">
        <v>0</v>
      </c>
      <c r="AD84" s="31">
        <v>28524.23</v>
      </c>
      <c r="AE84" s="31">
        <v>0</v>
      </c>
      <c r="AF84" s="31">
        <v>0</v>
      </c>
      <c r="AG84" s="31">
        <v>0</v>
      </c>
      <c r="AH84" s="31">
        <v>0</v>
      </c>
      <c r="AI84" s="31">
        <v>0</v>
      </c>
      <c r="AJ84" s="31">
        <v>2927.36</v>
      </c>
      <c r="AK84" s="31">
        <v>0</v>
      </c>
      <c r="AL84" s="31">
        <v>10997.68</v>
      </c>
      <c r="AM84" s="31">
        <v>1969707.3</v>
      </c>
      <c r="AN84" s="31">
        <v>0</v>
      </c>
      <c r="AO84" s="31">
        <v>0</v>
      </c>
      <c r="AP84" s="31">
        <v>0</v>
      </c>
      <c r="AQ84" s="31">
        <v>0</v>
      </c>
      <c r="AR84" s="31">
        <v>1851380.45</v>
      </c>
      <c r="AS84" s="31">
        <v>0</v>
      </c>
      <c r="AT84" s="31">
        <v>140462.63</v>
      </c>
      <c r="AU84" s="31">
        <v>0</v>
      </c>
      <c r="AV84" s="31">
        <v>0</v>
      </c>
      <c r="AW84" s="31">
        <v>0</v>
      </c>
      <c r="AX84" s="31">
        <v>0</v>
      </c>
      <c r="AY84" s="31">
        <v>0</v>
      </c>
      <c r="AZ84" s="31">
        <v>47857.36</v>
      </c>
      <c r="BA84" s="31">
        <v>0</v>
      </c>
      <c r="BB84" s="31">
        <v>0</v>
      </c>
      <c r="BC84" s="31">
        <v>0</v>
      </c>
      <c r="BD84" s="31">
        <v>1650.76</v>
      </c>
      <c r="BE84" s="31">
        <v>0</v>
      </c>
      <c r="BF84" s="31">
        <v>0</v>
      </c>
      <c r="BG84" s="31">
        <v>0</v>
      </c>
      <c r="BH84" s="40">
        <v>0</v>
      </c>
      <c r="BI84" s="31">
        <v>0</v>
      </c>
      <c r="BJ84" s="31">
        <v>0</v>
      </c>
      <c r="BK84" s="31">
        <v>0</v>
      </c>
      <c r="BL84" s="31">
        <v>0</v>
      </c>
      <c r="BM84" s="31">
        <v>0</v>
      </c>
      <c r="BN84" s="31">
        <v>0</v>
      </c>
      <c r="BO84" s="31">
        <v>0</v>
      </c>
      <c r="BP84" s="31">
        <v>0</v>
      </c>
      <c r="BQ84" s="31">
        <v>0</v>
      </c>
      <c r="BR84" s="31">
        <v>0</v>
      </c>
      <c r="BS84" s="31">
        <v>0</v>
      </c>
      <c r="BT84" s="31">
        <v>0</v>
      </c>
      <c r="BU84" s="31">
        <v>0</v>
      </c>
      <c r="BV84" s="31">
        <v>0</v>
      </c>
      <c r="BW84" s="31">
        <v>0</v>
      </c>
      <c r="BX84" s="31">
        <v>0</v>
      </c>
      <c r="BY84" s="31">
        <v>0</v>
      </c>
      <c r="BZ84" s="31">
        <v>0</v>
      </c>
      <c r="CA84" s="31">
        <v>0</v>
      </c>
      <c r="CB84" s="31">
        <v>0</v>
      </c>
      <c r="CC84" s="31">
        <v>16530371</v>
      </c>
      <c r="CD84" s="31">
        <v>0</v>
      </c>
      <c r="CE84" s="31">
        <v>724005</v>
      </c>
      <c r="CF84" s="31">
        <v>355728.15</v>
      </c>
      <c r="CG84" s="31">
        <v>0</v>
      </c>
      <c r="CH84" s="31">
        <v>713494.4</v>
      </c>
      <c r="CI84" s="31">
        <v>0</v>
      </c>
      <c r="CJ84" s="31">
        <v>0</v>
      </c>
      <c r="CK84" s="31">
        <v>0</v>
      </c>
      <c r="CL84" s="31">
        <v>0</v>
      </c>
      <c r="CM84" s="31">
        <v>0</v>
      </c>
      <c r="CN84" s="31">
        <v>203937.25</v>
      </c>
      <c r="CO84" s="31">
        <v>1254713</v>
      </c>
      <c r="CP84" s="31">
        <v>-2525950</v>
      </c>
      <c r="CQ84" s="31">
        <v>-1376988</v>
      </c>
      <c r="CR84" s="31">
        <v>48463</v>
      </c>
      <c r="CS84" s="31">
        <v>16503388</v>
      </c>
      <c r="CT84" s="31">
        <v>629580</v>
      </c>
    </row>
    <row r="85" spans="1:98" s="33" customFormat="1">
      <c r="A85" s="38" t="s">
        <v>231</v>
      </c>
      <c r="B85" s="31">
        <v>6708631</v>
      </c>
      <c r="C85" s="31">
        <v>808989.51</v>
      </c>
      <c r="D85" s="31">
        <v>0</v>
      </c>
      <c r="E85" s="31">
        <v>0</v>
      </c>
      <c r="F85" s="31">
        <v>0</v>
      </c>
      <c r="G85" s="31">
        <v>649499.57999999996</v>
      </c>
      <c r="H85" s="31">
        <v>1647619.68</v>
      </c>
      <c r="I85" s="31">
        <v>0</v>
      </c>
      <c r="J85" s="31">
        <v>3068.44</v>
      </c>
      <c r="K85" s="31">
        <v>0</v>
      </c>
      <c r="L85" s="31">
        <v>0</v>
      </c>
      <c r="M85" s="31">
        <v>3409552.54</v>
      </c>
      <c r="N85" s="31">
        <v>0</v>
      </c>
      <c r="O85" s="31">
        <v>1696.09</v>
      </c>
      <c r="P85" s="31">
        <v>0</v>
      </c>
      <c r="Q85" s="31">
        <v>188205.63</v>
      </c>
      <c r="R85" s="31">
        <v>10593047</v>
      </c>
      <c r="S85" s="31">
        <v>5835618.0199999996</v>
      </c>
      <c r="T85" s="31">
        <v>0</v>
      </c>
      <c r="U85" s="31">
        <v>62696.14</v>
      </c>
      <c r="V85" s="31">
        <v>0</v>
      </c>
      <c r="W85" s="31">
        <v>0</v>
      </c>
      <c r="X85" s="31">
        <v>17436.7</v>
      </c>
      <c r="Y85" s="31">
        <v>0</v>
      </c>
      <c r="Z85" s="31">
        <v>22194.58</v>
      </c>
      <c r="AA85" s="31">
        <v>0</v>
      </c>
      <c r="AB85" s="31">
        <v>171511.02</v>
      </c>
      <c r="AC85" s="31">
        <v>0</v>
      </c>
      <c r="AD85" s="31">
        <v>0</v>
      </c>
      <c r="AE85" s="31">
        <v>68653.38</v>
      </c>
      <c r="AF85" s="31">
        <v>0</v>
      </c>
      <c r="AG85" s="31">
        <v>369599.71</v>
      </c>
      <c r="AH85" s="31">
        <v>0</v>
      </c>
      <c r="AI85" s="31">
        <v>187843.13</v>
      </c>
      <c r="AJ85" s="31">
        <v>11804.76</v>
      </c>
      <c r="AK85" s="31">
        <v>0</v>
      </c>
      <c r="AL85" s="31">
        <v>0</v>
      </c>
      <c r="AM85" s="31">
        <v>415734.14</v>
      </c>
      <c r="AN85" s="31">
        <v>59988.72</v>
      </c>
      <c r="AO85" s="31">
        <v>18212.939999999999</v>
      </c>
      <c r="AP85" s="31">
        <v>0</v>
      </c>
      <c r="AQ85" s="31">
        <v>0</v>
      </c>
      <c r="AR85" s="31">
        <v>2461203.1</v>
      </c>
      <c r="AS85" s="31">
        <v>349704.14</v>
      </c>
      <c r="AT85" s="31">
        <v>379.07</v>
      </c>
      <c r="AU85" s="31">
        <v>0</v>
      </c>
      <c r="AV85" s="31">
        <v>0</v>
      </c>
      <c r="AW85" s="31">
        <v>0</v>
      </c>
      <c r="AX85" s="31">
        <v>0</v>
      </c>
      <c r="AY85" s="31">
        <v>0</v>
      </c>
      <c r="AZ85" s="31">
        <v>9753.85</v>
      </c>
      <c r="BA85" s="31">
        <v>0</v>
      </c>
      <c r="BB85" s="31">
        <v>530713.59</v>
      </c>
      <c r="BC85" s="31">
        <v>0</v>
      </c>
      <c r="BD85" s="31">
        <v>0</v>
      </c>
      <c r="BE85" s="31">
        <v>0</v>
      </c>
      <c r="BF85" s="31">
        <v>0</v>
      </c>
      <c r="BG85" s="31">
        <v>0</v>
      </c>
      <c r="BH85" s="40">
        <v>3114995</v>
      </c>
      <c r="BI85" s="31">
        <v>0</v>
      </c>
      <c r="BJ85" s="31">
        <v>0</v>
      </c>
      <c r="BK85" s="31">
        <v>0</v>
      </c>
      <c r="BL85" s="31">
        <v>0</v>
      </c>
      <c r="BM85" s="31">
        <v>3114994.71</v>
      </c>
      <c r="BN85" s="31">
        <v>0</v>
      </c>
      <c r="BO85" s="31">
        <v>0</v>
      </c>
      <c r="BP85" s="31">
        <v>0</v>
      </c>
      <c r="BQ85" s="31">
        <v>0</v>
      </c>
      <c r="BR85" s="31">
        <v>0</v>
      </c>
      <c r="BS85" s="31">
        <v>0</v>
      </c>
      <c r="BT85" s="31">
        <v>0</v>
      </c>
      <c r="BU85" s="31">
        <v>0</v>
      </c>
      <c r="BV85" s="31">
        <v>0</v>
      </c>
      <c r="BW85" s="31">
        <v>0</v>
      </c>
      <c r="BX85" s="31">
        <v>0</v>
      </c>
      <c r="BY85" s="31">
        <v>0</v>
      </c>
      <c r="BZ85" s="31">
        <v>0</v>
      </c>
      <c r="CA85" s="31">
        <v>0</v>
      </c>
      <c r="CB85" s="31">
        <v>0</v>
      </c>
      <c r="CC85" s="31">
        <v>25210533</v>
      </c>
      <c r="CD85" s="31">
        <v>72522.53</v>
      </c>
      <c r="CE85" s="31">
        <v>3002597</v>
      </c>
      <c r="CF85" s="31">
        <v>175631.56</v>
      </c>
      <c r="CG85" s="31">
        <v>0</v>
      </c>
      <c r="CH85" s="31">
        <v>989856.53</v>
      </c>
      <c r="CI85" s="31">
        <v>0</v>
      </c>
      <c r="CJ85" s="31">
        <v>0</v>
      </c>
      <c r="CK85" s="31">
        <v>0</v>
      </c>
      <c r="CL85" s="31">
        <v>87620</v>
      </c>
      <c r="CM85" s="31">
        <v>38348.82</v>
      </c>
      <c r="CN85" s="31">
        <v>918772.8</v>
      </c>
      <c r="CO85" s="31">
        <v>2115896</v>
      </c>
      <c r="CP85" s="31">
        <v>-1774334</v>
      </c>
      <c r="CQ85" s="31">
        <v>-1908782</v>
      </c>
      <c r="CR85" s="31">
        <v>75142.559999999998</v>
      </c>
      <c r="CS85" s="31">
        <v>20732441</v>
      </c>
      <c r="CT85" s="31">
        <v>684820</v>
      </c>
    </row>
    <row r="86" spans="1:98" s="33" customFormat="1">
      <c r="A86" s="38" t="s">
        <v>232</v>
      </c>
      <c r="B86" s="31">
        <v>2951162</v>
      </c>
      <c r="C86" s="31">
        <v>0</v>
      </c>
      <c r="D86" s="31">
        <v>0</v>
      </c>
      <c r="E86" s="31">
        <v>0</v>
      </c>
      <c r="F86" s="31">
        <v>0</v>
      </c>
      <c r="G86" s="31">
        <v>323841.65999999997</v>
      </c>
      <c r="H86" s="31">
        <v>901320.73</v>
      </c>
      <c r="I86" s="31">
        <v>0</v>
      </c>
      <c r="J86" s="31">
        <v>2977.42</v>
      </c>
      <c r="K86" s="31">
        <v>0</v>
      </c>
      <c r="L86" s="31">
        <v>0</v>
      </c>
      <c r="M86" s="31">
        <v>1637120.93</v>
      </c>
      <c r="N86" s="31">
        <v>0</v>
      </c>
      <c r="O86" s="31">
        <v>0</v>
      </c>
      <c r="P86" s="31">
        <v>0</v>
      </c>
      <c r="Q86" s="31">
        <v>85901.08</v>
      </c>
      <c r="R86" s="31">
        <v>5515300</v>
      </c>
      <c r="S86" s="31">
        <v>3278141.21</v>
      </c>
      <c r="T86" s="31">
        <v>-89379.78</v>
      </c>
      <c r="U86" s="31">
        <v>31426.94</v>
      </c>
      <c r="V86" s="31">
        <v>0</v>
      </c>
      <c r="W86" s="31">
        <v>0</v>
      </c>
      <c r="X86" s="31">
        <v>0</v>
      </c>
      <c r="Y86" s="31">
        <v>0</v>
      </c>
      <c r="Z86" s="31">
        <v>7185.01</v>
      </c>
      <c r="AA86" s="31">
        <v>0</v>
      </c>
      <c r="AB86" s="31">
        <v>138392.07</v>
      </c>
      <c r="AC86" s="31">
        <v>0</v>
      </c>
      <c r="AD86" s="31">
        <v>0</v>
      </c>
      <c r="AE86" s="31">
        <v>22771.67</v>
      </c>
      <c r="AF86" s="31">
        <v>0</v>
      </c>
      <c r="AG86" s="31">
        <v>21950.42</v>
      </c>
      <c r="AH86" s="31">
        <v>0</v>
      </c>
      <c r="AI86" s="31">
        <v>71315.929999999993</v>
      </c>
      <c r="AJ86" s="31">
        <v>5961.35</v>
      </c>
      <c r="AK86" s="31">
        <v>0</v>
      </c>
      <c r="AL86" s="31">
        <v>0</v>
      </c>
      <c r="AM86" s="31">
        <v>532760.02</v>
      </c>
      <c r="AN86" s="31">
        <v>39587.230000000003</v>
      </c>
      <c r="AO86" s="31">
        <v>0</v>
      </c>
      <c r="AP86" s="31">
        <v>0</v>
      </c>
      <c r="AQ86" s="31">
        <v>0</v>
      </c>
      <c r="AR86" s="31">
        <v>1166636.17</v>
      </c>
      <c r="AS86" s="31">
        <v>0</v>
      </c>
      <c r="AT86" s="31">
        <v>-25.84</v>
      </c>
      <c r="AU86" s="31">
        <v>65.069999999999993</v>
      </c>
      <c r="AV86" s="31">
        <v>0</v>
      </c>
      <c r="AW86" s="31">
        <v>0</v>
      </c>
      <c r="AX86" s="31">
        <v>0</v>
      </c>
      <c r="AY86" s="31">
        <v>0</v>
      </c>
      <c r="AZ86" s="31">
        <v>15699.53</v>
      </c>
      <c r="BA86" s="31">
        <v>0</v>
      </c>
      <c r="BB86" s="31">
        <v>272812.84000000003</v>
      </c>
      <c r="BC86" s="31">
        <v>0</v>
      </c>
      <c r="BD86" s="31">
        <v>0</v>
      </c>
      <c r="BE86" s="31">
        <v>0</v>
      </c>
      <c r="BF86" s="31">
        <v>0</v>
      </c>
      <c r="BG86" s="31">
        <v>0</v>
      </c>
      <c r="BH86" s="40">
        <v>1026938</v>
      </c>
      <c r="BI86" s="31">
        <v>0</v>
      </c>
      <c r="BJ86" s="31">
        <v>0</v>
      </c>
      <c r="BK86" s="31">
        <v>0</v>
      </c>
      <c r="BL86" s="31">
        <v>0</v>
      </c>
      <c r="BM86" s="31">
        <v>1026938.25</v>
      </c>
      <c r="BN86" s="31">
        <v>0</v>
      </c>
      <c r="BO86" s="31">
        <v>0</v>
      </c>
      <c r="BP86" s="31">
        <v>0</v>
      </c>
      <c r="BQ86" s="31">
        <v>0</v>
      </c>
      <c r="BR86" s="31">
        <v>0</v>
      </c>
      <c r="BS86" s="31">
        <v>0</v>
      </c>
      <c r="BT86" s="31">
        <v>0</v>
      </c>
      <c r="BU86" s="31">
        <v>0</v>
      </c>
      <c r="BV86" s="31">
        <v>0</v>
      </c>
      <c r="BW86" s="31">
        <v>0</v>
      </c>
      <c r="BX86" s="31">
        <v>0</v>
      </c>
      <c r="BY86" s="31">
        <v>0</v>
      </c>
      <c r="BZ86" s="31">
        <v>0</v>
      </c>
      <c r="CA86" s="31">
        <v>0</v>
      </c>
      <c r="CB86" s="31">
        <v>0</v>
      </c>
      <c r="CC86" s="31">
        <v>10663132</v>
      </c>
      <c r="CD86" s="31">
        <v>0</v>
      </c>
      <c r="CE86" s="31">
        <v>1036007</v>
      </c>
      <c r="CF86" s="31">
        <v>442537.11</v>
      </c>
      <c r="CG86" s="31">
        <v>0</v>
      </c>
      <c r="CH86" s="31">
        <v>0</v>
      </c>
      <c r="CI86" s="31">
        <v>0</v>
      </c>
      <c r="CJ86" s="31">
        <v>0</v>
      </c>
      <c r="CK86" s="31">
        <v>0</v>
      </c>
      <c r="CL86" s="31">
        <v>36079</v>
      </c>
      <c r="CM86" s="31">
        <v>13347.54</v>
      </c>
      <c r="CN86" s="31">
        <v>250458.94</v>
      </c>
      <c r="CO86" s="31">
        <v>0</v>
      </c>
      <c r="CP86" s="31">
        <v>-1147974</v>
      </c>
      <c r="CQ86" s="31">
        <v>-847189</v>
      </c>
      <c r="CR86" s="31">
        <v>31591</v>
      </c>
      <c r="CS86" s="31">
        <v>10475151</v>
      </c>
      <c r="CT86" s="31">
        <v>373123</v>
      </c>
    </row>
    <row r="87" spans="1:98" s="33" customFormat="1">
      <c r="A87" s="38" t="s">
        <v>233</v>
      </c>
      <c r="B87" s="31">
        <v>3342029</v>
      </c>
      <c r="C87" s="31">
        <v>0</v>
      </c>
      <c r="D87" s="31">
        <v>0</v>
      </c>
      <c r="E87" s="31">
        <v>68795.33</v>
      </c>
      <c r="F87" s="31">
        <v>0</v>
      </c>
      <c r="G87" s="31">
        <v>360555.09</v>
      </c>
      <c r="H87" s="31">
        <v>772983.65</v>
      </c>
      <c r="I87" s="31">
        <v>0</v>
      </c>
      <c r="J87" s="31">
        <v>1863.86</v>
      </c>
      <c r="K87" s="31">
        <v>0</v>
      </c>
      <c r="L87" s="31">
        <v>0</v>
      </c>
      <c r="M87" s="31">
        <v>1989559.11</v>
      </c>
      <c r="N87" s="31">
        <v>24000</v>
      </c>
      <c r="O87" s="31">
        <v>0</v>
      </c>
      <c r="P87" s="31">
        <v>0</v>
      </c>
      <c r="Q87" s="31">
        <v>124271.6</v>
      </c>
      <c r="R87" s="31">
        <v>24491522</v>
      </c>
      <c r="S87" s="31">
        <v>15639910.630000001</v>
      </c>
      <c r="T87" s="31">
        <v>0</v>
      </c>
      <c r="U87" s="31">
        <v>37047.24</v>
      </c>
      <c r="V87" s="31">
        <v>0</v>
      </c>
      <c r="W87" s="31">
        <v>0</v>
      </c>
      <c r="X87" s="31">
        <v>0</v>
      </c>
      <c r="Y87" s="31">
        <v>9600</v>
      </c>
      <c r="Z87" s="31">
        <v>3782.05</v>
      </c>
      <c r="AA87" s="31">
        <v>28205.7</v>
      </c>
      <c r="AB87" s="31">
        <v>143914.76999999999</v>
      </c>
      <c r="AC87" s="31">
        <v>0</v>
      </c>
      <c r="AD87" s="31">
        <v>57634.26</v>
      </c>
      <c r="AE87" s="31">
        <v>0</v>
      </c>
      <c r="AF87" s="31">
        <v>0</v>
      </c>
      <c r="AG87" s="31">
        <v>214736.74</v>
      </c>
      <c r="AH87" s="31">
        <v>0</v>
      </c>
      <c r="AI87" s="31">
        <v>135438.48000000001</v>
      </c>
      <c r="AJ87" s="31">
        <v>27917.61</v>
      </c>
      <c r="AK87" s="31">
        <v>0</v>
      </c>
      <c r="AL87" s="31">
        <v>0</v>
      </c>
      <c r="AM87" s="31">
        <v>301780.18</v>
      </c>
      <c r="AN87" s="31">
        <v>432590.58</v>
      </c>
      <c r="AO87" s="31">
        <v>1949518.92</v>
      </c>
      <c r="AP87" s="31">
        <v>0</v>
      </c>
      <c r="AQ87" s="31">
        <v>0</v>
      </c>
      <c r="AR87" s="31">
        <v>4437669.46</v>
      </c>
      <c r="AS87" s="31">
        <v>106852.65</v>
      </c>
      <c r="AT87" s="31">
        <v>190910.53</v>
      </c>
      <c r="AU87" s="31">
        <v>0</v>
      </c>
      <c r="AV87" s="31">
        <v>0</v>
      </c>
      <c r="AW87" s="31">
        <v>0</v>
      </c>
      <c r="AX87" s="31">
        <v>0</v>
      </c>
      <c r="AY87" s="31">
        <v>0</v>
      </c>
      <c r="AZ87" s="31">
        <v>70051.520000000004</v>
      </c>
      <c r="BA87" s="31">
        <v>0</v>
      </c>
      <c r="BB87" s="31">
        <v>703960.58</v>
      </c>
      <c r="BC87" s="31">
        <v>0</v>
      </c>
      <c r="BD87" s="31">
        <v>0</v>
      </c>
      <c r="BE87" s="31">
        <v>0</v>
      </c>
      <c r="BF87" s="31">
        <v>0</v>
      </c>
      <c r="BG87" s="31">
        <v>0</v>
      </c>
      <c r="BH87" s="40">
        <v>3608617</v>
      </c>
      <c r="BI87" s="31">
        <v>0</v>
      </c>
      <c r="BJ87" s="31">
        <v>0</v>
      </c>
      <c r="BK87" s="31">
        <v>0</v>
      </c>
      <c r="BL87" s="31">
        <v>0</v>
      </c>
      <c r="BM87" s="31">
        <v>3603214.42</v>
      </c>
      <c r="BN87" s="31">
        <v>0</v>
      </c>
      <c r="BO87" s="31">
        <v>5402.48</v>
      </c>
      <c r="BP87" s="31">
        <v>0</v>
      </c>
      <c r="BQ87" s="31">
        <v>0</v>
      </c>
      <c r="BR87" s="31">
        <v>0</v>
      </c>
      <c r="BS87" s="31">
        <v>0</v>
      </c>
      <c r="BT87" s="31">
        <v>0</v>
      </c>
      <c r="BU87" s="31">
        <v>0</v>
      </c>
      <c r="BV87" s="31">
        <v>0</v>
      </c>
      <c r="BW87" s="31">
        <v>0</v>
      </c>
      <c r="BX87" s="31">
        <v>0</v>
      </c>
      <c r="BY87" s="31">
        <v>0</v>
      </c>
      <c r="BZ87" s="31">
        <v>0</v>
      </c>
      <c r="CA87" s="31">
        <v>0</v>
      </c>
      <c r="CB87" s="31">
        <v>0</v>
      </c>
      <c r="CC87" s="31">
        <v>12210465</v>
      </c>
      <c r="CD87" s="31">
        <v>0</v>
      </c>
      <c r="CE87" s="31">
        <v>0</v>
      </c>
      <c r="CF87" s="31">
        <v>0</v>
      </c>
      <c r="CG87" s="31">
        <v>0</v>
      </c>
      <c r="CH87" s="31">
        <v>0</v>
      </c>
      <c r="CI87" s="31">
        <v>0</v>
      </c>
      <c r="CJ87" s="31">
        <v>0</v>
      </c>
      <c r="CK87" s="31">
        <v>0</v>
      </c>
      <c r="CL87" s="31">
        <v>69949</v>
      </c>
      <c r="CM87" s="31">
        <v>49066.16</v>
      </c>
      <c r="CN87" s="31">
        <v>135301.25</v>
      </c>
      <c r="CO87" s="31">
        <v>0</v>
      </c>
      <c r="CP87" s="31">
        <v>-6304377</v>
      </c>
      <c r="CQ87" s="31">
        <v>-1132700</v>
      </c>
      <c r="CR87" s="31">
        <v>44503</v>
      </c>
      <c r="CS87" s="31">
        <v>18794745</v>
      </c>
      <c r="CT87" s="31">
        <v>553978</v>
      </c>
    </row>
    <row r="88" spans="1:98" s="33" customFormat="1">
      <c r="A88" s="38" t="s">
        <v>234</v>
      </c>
      <c r="B88" s="31">
        <v>11344118</v>
      </c>
      <c r="C88" s="31">
        <v>2148421.4300000002</v>
      </c>
      <c r="D88" s="31">
        <v>0</v>
      </c>
      <c r="E88" s="31">
        <v>0</v>
      </c>
      <c r="F88" s="31">
        <v>0</v>
      </c>
      <c r="G88" s="31">
        <v>331162.03999999998</v>
      </c>
      <c r="H88" s="31">
        <v>2390861.79</v>
      </c>
      <c r="I88" s="31">
        <v>0</v>
      </c>
      <c r="J88" s="31">
        <v>57845.02</v>
      </c>
      <c r="K88" s="31">
        <v>0</v>
      </c>
      <c r="L88" s="31">
        <v>0</v>
      </c>
      <c r="M88" s="31">
        <v>5936775.3200000003</v>
      </c>
      <c r="N88" s="31">
        <v>0</v>
      </c>
      <c r="O88" s="31">
        <v>2540.2399999999998</v>
      </c>
      <c r="P88" s="31">
        <v>0</v>
      </c>
      <c r="Q88" s="31">
        <v>476511.95</v>
      </c>
      <c r="R88" s="31">
        <v>124410496</v>
      </c>
      <c r="S88" s="31">
        <v>84514341.700000003</v>
      </c>
      <c r="T88" s="31">
        <v>0</v>
      </c>
      <c r="U88" s="31">
        <v>158856.95999999999</v>
      </c>
      <c r="V88" s="31">
        <v>0</v>
      </c>
      <c r="W88" s="31">
        <v>0</v>
      </c>
      <c r="X88" s="31">
        <v>0</v>
      </c>
      <c r="Y88" s="31">
        <v>0</v>
      </c>
      <c r="Z88" s="31">
        <v>0</v>
      </c>
      <c r="AA88" s="31">
        <v>0</v>
      </c>
      <c r="AB88" s="31">
        <v>0</v>
      </c>
      <c r="AC88" s="31">
        <v>0</v>
      </c>
      <c r="AD88" s="31">
        <v>0</v>
      </c>
      <c r="AE88" s="31">
        <v>0</v>
      </c>
      <c r="AF88" s="31">
        <v>0</v>
      </c>
      <c r="AG88" s="31">
        <v>0</v>
      </c>
      <c r="AH88" s="31">
        <v>0</v>
      </c>
      <c r="AI88" s="31">
        <v>0</v>
      </c>
      <c r="AJ88" s="31">
        <v>125319.98</v>
      </c>
      <c r="AK88" s="31">
        <v>0</v>
      </c>
      <c r="AL88" s="31">
        <v>0</v>
      </c>
      <c r="AM88" s="31">
        <v>10682489.460000001</v>
      </c>
      <c r="AN88" s="31">
        <v>0</v>
      </c>
      <c r="AO88" s="31">
        <v>0</v>
      </c>
      <c r="AP88" s="31">
        <v>0</v>
      </c>
      <c r="AQ88" s="31">
        <v>0</v>
      </c>
      <c r="AR88" s="31">
        <v>20930957.77</v>
      </c>
      <c r="AS88" s="31">
        <v>0</v>
      </c>
      <c r="AT88" s="31">
        <v>2166057.98</v>
      </c>
      <c r="AU88" s="31">
        <v>71716.94</v>
      </c>
      <c r="AV88" s="31">
        <v>92523.4</v>
      </c>
      <c r="AW88" s="31">
        <v>0</v>
      </c>
      <c r="AX88" s="31">
        <v>0</v>
      </c>
      <c r="AY88" s="31">
        <v>0</v>
      </c>
      <c r="AZ88" s="31">
        <v>714539.2</v>
      </c>
      <c r="BA88" s="31">
        <v>0</v>
      </c>
      <c r="BB88" s="31">
        <v>4953692.22</v>
      </c>
      <c r="BC88" s="31">
        <v>0</v>
      </c>
      <c r="BD88" s="31">
        <v>0</v>
      </c>
      <c r="BE88" s="31">
        <v>0</v>
      </c>
      <c r="BF88" s="31">
        <v>0</v>
      </c>
      <c r="BG88" s="31">
        <v>0</v>
      </c>
      <c r="BH88" s="40">
        <v>6413261</v>
      </c>
      <c r="BI88" s="31">
        <v>0</v>
      </c>
      <c r="BJ88" s="31">
        <v>0</v>
      </c>
      <c r="BK88" s="31">
        <v>0</v>
      </c>
      <c r="BL88" s="31">
        <v>0</v>
      </c>
      <c r="BM88" s="31">
        <v>6413260.7800000003</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90389521</v>
      </c>
      <c r="CD88" s="31">
        <v>0</v>
      </c>
      <c r="CE88" s="31">
        <v>0</v>
      </c>
      <c r="CF88" s="31">
        <v>2835390.37</v>
      </c>
      <c r="CG88" s="31">
        <v>977121.92</v>
      </c>
      <c r="CH88" s="31">
        <v>0</v>
      </c>
      <c r="CI88" s="31">
        <v>0</v>
      </c>
      <c r="CJ88" s="31">
        <v>0</v>
      </c>
      <c r="CK88" s="31">
        <v>0</v>
      </c>
      <c r="CL88" s="31">
        <v>326918</v>
      </c>
      <c r="CM88" s="31">
        <v>225777.76</v>
      </c>
      <c r="CN88" s="31">
        <v>312964.52</v>
      </c>
      <c r="CO88" s="31">
        <v>0</v>
      </c>
      <c r="CP88" s="31">
        <v>-22578425</v>
      </c>
      <c r="CQ88" s="31">
        <v>-8282110</v>
      </c>
      <c r="CR88" s="31">
        <v>166977</v>
      </c>
      <c r="CS88" s="31">
        <v>114680936</v>
      </c>
      <c r="CT88" s="31">
        <v>1723970</v>
      </c>
    </row>
    <row r="89" spans="1:98" s="33" customFormat="1">
      <c r="A89" s="38" t="s">
        <v>411</v>
      </c>
      <c r="B89" s="31">
        <v>1713261</v>
      </c>
      <c r="C89" s="31">
        <v>0</v>
      </c>
      <c r="D89" s="31">
        <v>0</v>
      </c>
      <c r="E89" s="31">
        <v>0</v>
      </c>
      <c r="F89" s="31">
        <v>0</v>
      </c>
      <c r="G89" s="31">
        <v>0</v>
      </c>
      <c r="H89" s="31">
        <v>0</v>
      </c>
      <c r="I89" s="31">
        <v>0</v>
      </c>
      <c r="J89" s="31">
        <v>0</v>
      </c>
      <c r="K89" s="31">
        <v>0</v>
      </c>
      <c r="L89" s="31">
        <v>0</v>
      </c>
      <c r="M89" s="31">
        <v>1713260.93</v>
      </c>
      <c r="N89" s="31">
        <v>0</v>
      </c>
      <c r="O89" s="31">
        <v>0</v>
      </c>
      <c r="P89" s="31">
        <v>0</v>
      </c>
      <c r="Q89" s="31">
        <v>0</v>
      </c>
      <c r="R89" s="31">
        <v>1510447</v>
      </c>
      <c r="S89" s="31">
        <v>0</v>
      </c>
      <c r="T89" s="31">
        <v>0</v>
      </c>
      <c r="U89" s="31">
        <v>0</v>
      </c>
      <c r="V89" s="31">
        <v>0</v>
      </c>
      <c r="W89" s="31">
        <v>0</v>
      </c>
      <c r="X89" s="31">
        <v>0</v>
      </c>
      <c r="Y89" s="31">
        <v>0</v>
      </c>
      <c r="Z89" s="31">
        <v>0</v>
      </c>
      <c r="AA89" s="31">
        <v>0</v>
      </c>
      <c r="AB89" s="31">
        <v>0</v>
      </c>
      <c r="AC89" s="31">
        <v>-1877219.59</v>
      </c>
      <c r="AD89" s="31">
        <v>0</v>
      </c>
      <c r="AE89" s="31">
        <v>86656.41</v>
      </c>
      <c r="AF89" s="31">
        <v>0</v>
      </c>
      <c r="AG89" s="31">
        <v>0</v>
      </c>
      <c r="AH89" s="31">
        <v>0</v>
      </c>
      <c r="AI89" s="31">
        <v>0</v>
      </c>
      <c r="AJ89" s="31">
        <v>2075.66</v>
      </c>
      <c r="AK89" s="31">
        <v>0</v>
      </c>
      <c r="AL89" s="31">
        <v>0</v>
      </c>
      <c r="AM89" s="31">
        <v>384397.42</v>
      </c>
      <c r="AN89" s="31">
        <v>0</v>
      </c>
      <c r="AO89" s="31">
        <v>0</v>
      </c>
      <c r="AP89" s="31">
        <v>0</v>
      </c>
      <c r="AQ89" s="31">
        <v>2914537.33</v>
      </c>
      <c r="AR89" s="31">
        <v>0</v>
      </c>
      <c r="AS89" s="31">
        <v>0</v>
      </c>
      <c r="AT89" s="31">
        <v>0</v>
      </c>
      <c r="AU89" s="31">
        <v>0</v>
      </c>
      <c r="AV89" s="31">
        <v>0</v>
      </c>
      <c r="AW89" s="31">
        <v>0</v>
      </c>
      <c r="AX89" s="31">
        <v>0</v>
      </c>
      <c r="AY89" s="31">
        <v>0</v>
      </c>
      <c r="AZ89" s="31">
        <v>0</v>
      </c>
      <c r="BA89" s="31">
        <v>0</v>
      </c>
      <c r="BB89" s="31">
        <v>0</v>
      </c>
      <c r="BC89" s="31">
        <v>0</v>
      </c>
      <c r="BD89" s="31">
        <v>0</v>
      </c>
      <c r="BE89" s="31">
        <v>0</v>
      </c>
      <c r="BF89" s="31">
        <v>0</v>
      </c>
      <c r="BG89" s="31">
        <v>0</v>
      </c>
      <c r="BH89" s="40">
        <v>112543</v>
      </c>
      <c r="BI89" s="31">
        <v>0</v>
      </c>
      <c r="BJ89" s="31">
        <v>0</v>
      </c>
      <c r="BK89" s="31">
        <v>0</v>
      </c>
      <c r="BL89" s="31">
        <v>0</v>
      </c>
      <c r="BM89" s="31">
        <v>0</v>
      </c>
      <c r="BN89" s="31">
        <v>0</v>
      </c>
      <c r="BO89" s="31">
        <v>112543.4</v>
      </c>
      <c r="BP89" s="31">
        <v>0</v>
      </c>
      <c r="BQ89" s="31">
        <v>0</v>
      </c>
      <c r="BR89" s="31">
        <v>0</v>
      </c>
      <c r="BS89" s="31">
        <v>0</v>
      </c>
      <c r="BT89" s="31">
        <v>0</v>
      </c>
      <c r="BU89" s="31">
        <v>0</v>
      </c>
      <c r="BV89" s="31">
        <v>0</v>
      </c>
      <c r="BW89" s="31">
        <v>0</v>
      </c>
      <c r="BX89" s="31">
        <v>0</v>
      </c>
      <c r="BY89" s="31">
        <v>0</v>
      </c>
      <c r="BZ89" s="31">
        <v>0</v>
      </c>
      <c r="CA89" s="31">
        <v>0</v>
      </c>
      <c r="CB89" s="31">
        <v>0</v>
      </c>
      <c r="CC89" s="31">
        <v>5130620</v>
      </c>
      <c r="CD89" s="31">
        <v>0</v>
      </c>
      <c r="CE89" s="31">
        <v>0</v>
      </c>
      <c r="CF89" s="31">
        <v>0</v>
      </c>
      <c r="CG89" s="31">
        <v>0</v>
      </c>
      <c r="CH89" s="31">
        <v>0</v>
      </c>
      <c r="CI89" s="31">
        <v>0</v>
      </c>
      <c r="CJ89" s="31">
        <v>0</v>
      </c>
      <c r="CK89" s="31">
        <v>0</v>
      </c>
      <c r="CL89" s="31">
        <v>0</v>
      </c>
      <c r="CM89" s="31">
        <v>0</v>
      </c>
      <c r="CN89" s="31">
        <v>5130620.46</v>
      </c>
      <c r="CO89" s="31">
        <v>0</v>
      </c>
      <c r="CP89" s="31">
        <v>0</v>
      </c>
      <c r="CQ89" s="31">
        <v>0</v>
      </c>
      <c r="CR89" s="31">
        <v>0</v>
      </c>
      <c r="CS89" s="31">
        <v>0</v>
      </c>
      <c r="CT89" s="31">
        <v>0</v>
      </c>
    </row>
    <row r="90" spans="1:98" s="33" customFormat="1">
      <c r="A90" s="38" t="s">
        <v>235</v>
      </c>
      <c r="B90" s="31">
        <v>9650854</v>
      </c>
      <c r="C90" s="31">
        <v>4161.3999999999996</v>
      </c>
      <c r="D90" s="31">
        <v>0</v>
      </c>
      <c r="E90" s="31">
        <v>0</v>
      </c>
      <c r="F90" s="31">
        <v>0</v>
      </c>
      <c r="G90" s="31">
        <v>951045.26</v>
      </c>
      <c r="H90" s="31">
        <v>2873677.17</v>
      </c>
      <c r="I90" s="31">
        <v>0</v>
      </c>
      <c r="J90" s="31">
        <v>59199.08</v>
      </c>
      <c r="K90" s="31">
        <v>0</v>
      </c>
      <c r="L90" s="31">
        <v>0</v>
      </c>
      <c r="M90" s="31">
        <v>5522095.0099999998</v>
      </c>
      <c r="N90" s="31">
        <v>0</v>
      </c>
      <c r="O90" s="31">
        <v>0</v>
      </c>
      <c r="P90" s="31">
        <v>0</v>
      </c>
      <c r="Q90" s="31">
        <v>240676.56</v>
      </c>
      <c r="R90" s="31">
        <v>47650510</v>
      </c>
      <c r="S90" s="31">
        <v>30432079.050000001</v>
      </c>
      <c r="T90" s="31">
        <v>0</v>
      </c>
      <c r="U90" s="31">
        <v>116150.71</v>
      </c>
      <c r="V90" s="31">
        <v>0</v>
      </c>
      <c r="W90" s="31">
        <v>0</v>
      </c>
      <c r="X90" s="31">
        <v>701298.68</v>
      </c>
      <c r="Y90" s="31">
        <v>0</v>
      </c>
      <c r="Z90" s="31">
        <v>132434.75</v>
      </c>
      <c r="AA90" s="31">
        <v>171863.93</v>
      </c>
      <c r="AB90" s="31">
        <v>33301.21</v>
      </c>
      <c r="AC90" s="31">
        <v>0</v>
      </c>
      <c r="AD90" s="31">
        <v>530390.88</v>
      </c>
      <c r="AE90" s="31">
        <v>97548.35</v>
      </c>
      <c r="AF90" s="31">
        <v>0</v>
      </c>
      <c r="AG90" s="31">
        <v>1383420.13</v>
      </c>
      <c r="AH90" s="31">
        <v>0</v>
      </c>
      <c r="AI90" s="31">
        <v>412970.23</v>
      </c>
      <c r="AJ90" s="31">
        <v>95124.04</v>
      </c>
      <c r="AK90" s="31">
        <v>0</v>
      </c>
      <c r="AL90" s="31">
        <v>0</v>
      </c>
      <c r="AM90" s="31">
        <v>974785.49</v>
      </c>
      <c r="AN90" s="31">
        <v>419542.67</v>
      </c>
      <c r="AO90" s="31">
        <v>42367.99</v>
      </c>
      <c r="AP90" s="31">
        <v>0</v>
      </c>
      <c r="AQ90" s="31">
        <v>182453.68</v>
      </c>
      <c r="AR90" s="31">
        <v>8869975.75</v>
      </c>
      <c r="AS90" s="31">
        <v>0</v>
      </c>
      <c r="AT90" s="31">
        <v>729057.91</v>
      </c>
      <c r="AU90" s="31">
        <v>0</v>
      </c>
      <c r="AV90" s="31">
        <v>0</v>
      </c>
      <c r="AW90" s="31">
        <v>0</v>
      </c>
      <c r="AX90" s="31">
        <v>0</v>
      </c>
      <c r="AY90" s="31">
        <v>59944</v>
      </c>
      <c r="AZ90" s="31">
        <v>330657.2</v>
      </c>
      <c r="BA90" s="31">
        <v>0</v>
      </c>
      <c r="BB90" s="31">
        <v>1644520.03</v>
      </c>
      <c r="BC90" s="31">
        <v>14357.96</v>
      </c>
      <c r="BD90" s="31">
        <v>276265.71999999997</v>
      </c>
      <c r="BE90" s="31">
        <v>0</v>
      </c>
      <c r="BF90" s="31">
        <v>0</v>
      </c>
      <c r="BG90" s="31">
        <v>0</v>
      </c>
      <c r="BH90" s="40">
        <v>20710585</v>
      </c>
      <c r="BI90" s="31">
        <v>0</v>
      </c>
      <c r="BJ90" s="31">
        <v>0</v>
      </c>
      <c r="BK90" s="31">
        <v>0</v>
      </c>
      <c r="BL90" s="31">
        <v>0</v>
      </c>
      <c r="BM90" s="31">
        <v>20426653.739999998</v>
      </c>
      <c r="BN90" s="31">
        <v>0</v>
      </c>
      <c r="BO90" s="31">
        <v>36000</v>
      </c>
      <c r="BP90" s="31">
        <v>0</v>
      </c>
      <c r="BQ90" s="31">
        <v>247931.14</v>
      </c>
      <c r="BR90" s="31">
        <v>0</v>
      </c>
      <c r="BS90" s="31">
        <v>0</v>
      </c>
      <c r="BT90" s="31">
        <v>0</v>
      </c>
      <c r="BU90" s="31">
        <v>0</v>
      </c>
      <c r="BV90" s="31">
        <v>0</v>
      </c>
      <c r="BW90" s="31">
        <v>0</v>
      </c>
      <c r="BX90" s="31">
        <v>0</v>
      </c>
      <c r="BY90" s="31">
        <v>0</v>
      </c>
      <c r="BZ90" s="31">
        <v>0</v>
      </c>
      <c r="CA90" s="31">
        <v>0</v>
      </c>
      <c r="CB90" s="31">
        <v>0</v>
      </c>
      <c r="CC90" s="31">
        <v>59954565</v>
      </c>
      <c r="CD90" s="31">
        <v>0</v>
      </c>
      <c r="CE90" s="31">
        <v>4674525</v>
      </c>
      <c r="CF90" s="31">
        <v>188110.5</v>
      </c>
      <c r="CG90" s="31">
        <v>0</v>
      </c>
      <c r="CH90" s="31">
        <v>1576335.93</v>
      </c>
      <c r="CI90" s="31">
        <v>0</v>
      </c>
      <c r="CJ90" s="31">
        <v>0</v>
      </c>
      <c r="CK90" s="31">
        <v>0</v>
      </c>
      <c r="CL90" s="31">
        <v>169349</v>
      </c>
      <c r="CM90" s="31">
        <v>23248.05</v>
      </c>
      <c r="CN90" s="31">
        <v>374192.37</v>
      </c>
      <c r="CO90" s="31">
        <v>4201591</v>
      </c>
      <c r="CP90" s="31">
        <v>-8802922</v>
      </c>
      <c r="CQ90" s="31">
        <v>-5020407</v>
      </c>
      <c r="CR90" s="31">
        <v>154283</v>
      </c>
      <c r="CS90" s="31">
        <v>60981139</v>
      </c>
      <c r="CT90" s="31">
        <v>1435120</v>
      </c>
    </row>
    <row r="91" spans="1:98" s="33" customFormat="1">
      <c r="A91" s="38" t="s">
        <v>236</v>
      </c>
      <c r="B91" s="31">
        <v>16314926</v>
      </c>
      <c r="C91" s="31">
        <v>76988.08</v>
      </c>
      <c r="D91" s="31">
        <v>0</v>
      </c>
      <c r="E91" s="31">
        <v>0</v>
      </c>
      <c r="F91" s="31">
        <v>0</v>
      </c>
      <c r="G91" s="31">
        <v>1058692.6100000001</v>
      </c>
      <c r="H91" s="31">
        <v>3715475.53</v>
      </c>
      <c r="I91" s="31">
        <v>0</v>
      </c>
      <c r="J91" s="31">
        <v>0</v>
      </c>
      <c r="K91" s="31">
        <v>0</v>
      </c>
      <c r="L91" s="31">
        <v>0</v>
      </c>
      <c r="M91" s="31">
        <v>10226587.050000001</v>
      </c>
      <c r="N91" s="31">
        <v>0</v>
      </c>
      <c r="O91" s="31">
        <v>0</v>
      </c>
      <c r="P91" s="31">
        <v>320381.49</v>
      </c>
      <c r="Q91" s="31">
        <v>916800.92</v>
      </c>
      <c r="R91" s="31">
        <v>207358837</v>
      </c>
      <c r="S91" s="31">
        <v>145897570.13999999</v>
      </c>
      <c r="T91" s="31">
        <v>0</v>
      </c>
      <c r="U91" s="31">
        <v>333503.53999999998</v>
      </c>
      <c r="V91" s="31">
        <v>0</v>
      </c>
      <c r="W91" s="31">
        <v>0</v>
      </c>
      <c r="X91" s="31">
        <v>0</v>
      </c>
      <c r="Y91" s="31">
        <v>0</v>
      </c>
      <c r="Z91" s="31">
        <v>0</v>
      </c>
      <c r="AA91" s="31">
        <v>62255.91</v>
      </c>
      <c r="AB91" s="31">
        <v>328.41</v>
      </c>
      <c r="AC91" s="31">
        <v>0</v>
      </c>
      <c r="AD91" s="31">
        <v>0</v>
      </c>
      <c r="AE91" s="31">
        <v>84680.99</v>
      </c>
      <c r="AF91" s="31">
        <v>0</v>
      </c>
      <c r="AG91" s="31">
        <v>0</v>
      </c>
      <c r="AH91" s="31">
        <v>0</v>
      </c>
      <c r="AI91" s="31">
        <v>0</v>
      </c>
      <c r="AJ91" s="31">
        <v>224522.88</v>
      </c>
      <c r="AK91" s="31">
        <v>0</v>
      </c>
      <c r="AL91" s="31">
        <v>0</v>
      </c>
      <c r="AM91" s="31">
        <v>2507726.98</v>
      </c>
      <c r="AN91" s="31">
        <v>0</v>
      </c>
      <c r="AO91" s="31">
        <v>7356452.0599999996</v>
      </c>
      <c r="AP91" s="31">
        <v>0</v>
      </c>
      <c r="AQ91" s="31">
        <v>0</v>
      </c>
      <c r="AR91" s="31">
        <v>34337071.280000001</v>
      </c>
      <c r="AS91" s="31">
        <v>0</v>
      </c>
      <c r="AT91" s="31">
        <v>5543514.2699999996</v>
      </c>
      <c r="AU91" s="31">
        <v>0</v>
      </c>
      <c r="AV91" s="31">
        <v>0</v>
      </c>
      <c r="AW91" s="31">
        <v>0</v>
      </c>
      <c r="AX91" s="31">
        <v>0</v>
      </c>
      <c r="AY91" s="31">
        <v>0</v>
      </c>
      <c r="AZ91" s="31">
        <v>2135270.2200000002</v>
      </c>
      <c r="BA91" s="31">
        <v>0</v>
      </c>
      <c r="BB91" s="31">
        <v>8725169.3399999999</v>
      </c>
      <c r="BC91" s="31">
        <v>0</v>
      </c>
      <c r="BD91" s="31">
        <v>150771.16</v>
      </c>
      <c r="BE91" s="31">
        <v>0</v>
      </c>
      <c r="BF91" s="31">
        <v>0</v>
      </c>
      <c r="BG91" s="31">
        <v>0</v>
      </c>
      <c r="BH91" s="40">
        <v>146904101</v>
      </c>
      <c r="BI91" s="31">
        <v>0</v>
      </c>
      <c r="BJ91" s="31">
        <v>0</v>
      </c>
      <c r="BK91" s="31">
        <v>109177791.55</v>
      </c>
      <c r="BL91" s="31">
        <v>0</v>
      </c>
      <c r="BM91" s="31">
        <v>37141667.479999997</v>
      </c>
      <c r="BN91" s="31">
        <v>0</v>
      </c>
      <c r="BO91" s="31">
        <v>0</v>
      </c>
      <c r="BP91" s="31">
        <v>0</v>
      </c>
      <c r="BQ91" s="31">
        <v>584642.05000000005</v>
      </c>
      <c r="BR91" s="31">
        <v>0</v>
      </c>
      <c r="BS91" s="31">
        <v>0</v>
      </c>
      <c r="BT91" s="31">
        <v>0</v>
      </c>
      <c r="BU91" s="31">
        <v>0</v>
      </c>
      <c r="BV91" s="31">
        <v>0</v>
      </c>
      <c r="BW91" s="31">
        <v>0</v>
      </c>
      <c r="BX91" s="31">
        <v>0</v>
      </c>
      <c r="BY91" s="31">
        <v>0</v>
      </c>
      <c r="BZ91" s="31">
        <v>0</v>
      </c>
      <c r="CA91" s="31">
        <v>0</v>
      </c>
      <c r="CB91" s="31">
        <v>0</v>
      </c>
      <c r="CC91" s="31">
        <v>169347319</v>
      </c>
      <c r="CD91" s="31">
        <v>650852</v>
      </c>
      <c r="CE91" s="31">
        <v>0</v>
      </c>
      <c r="CF91" s="31">
        <v>0</v>
      </c>
      <c r="CG91" s="31">
        <v>0</v>
      </c>
      <c r="CH91" s="31">
        <v>0</v>
      </c>
      <c r="CI91" s="31">
        <v>0</v>
      </c>
      <c r="CJ91" s="31">
        <v>0</v>
      </c>
      <c r="CK91" s="31">
        <v>0</v>
      </c>
      <c r="CL91" s="31">
        <v>633219</v>
      </c>
      <c r="CM91" s="31">
        <v>32400.82</v>
      </c>
      <c r="CN91" s="31">
        <v>1480324.11</v>
      </c>
      <c r="CO91" s="31">
        <v>18120220</v>
      </c>
      <c r="CP91" s="31">
        <v>-43611241</v>
      </c>
      <c r="CQ91" s="31">
        <v>-15848319</v>
      </c>
      <c r="CR91" s="31">
        <v>396889</v>
      </c>
      <c r="CS91" s="31">
        <v>205320970</v>
      </c>
      <c r="CT91" s="31">
        <v>2172004</v>
      </c>
    </row>
    <row r="92" spans="1:98" s="33" customFormat="1">
      <c r="A92" s="38" t="s">
        <v>237</v>
      </c>
      <c r="B92" s="31">
        <v>3414828</v>
      </c>
      <c r="C92" s="31">
        <v>0</v>
      </c>
      <c r="D92" s="31">
        <v>0</v>
      </c>
      <c r="E92" s="31">
        <v>0</v>
      </c>
      <c r="F92" s="31">
        <v>0</v>
      </c>
      <c r="G92" s="31">
        <v>231703.53</v>
      </c>
      <c r="H92" s="31">
        <v>870374.57</v>
      </c>
      <c r="I92" s="31">
        <v>0</v>
      </c>
      <c r="J92" s="31">
        <v>0</v>
      </c>
      <c r="K92" s="31">
        <v>0</v>
      </c>
      <c r="L92" s="31">
        <v>0</v>
      </c>
      <c r="M92" s="31">
        <v>2212545.84</v>
      </c>
      <c r="N92" s="31">
        <v>0</v>
      </c>
      <c r="O92" s="31">
        <v>20.59</v>
      </c>
      <c r="P92" s="31">
        <v>0</v>
      </c>
      <c r="Q92" s="31">
        <v>100183.26</v>
      </c>
      <c r="R92" s="31">
        <v>14820241</v>
      </c>
      <c r="S92" s="31">
        <v>9703479.0700000003</v>
      </c>
      <c r="T92" s="31">
        <v>0</v>
      </c>
      <c r="U92" s="31">
        <v>28553.35</v>
      </c>
      <c r="V92" s="31">
        <v>0</v>
      </c>
      <c r="W92" s="31">
        <v>0</v>
      </c>
      <c r="X92" s="31">
        <v>163638.06</v>
      </c>
      <c r="Y92" s="31">
        <v>1813.85</v>
      </c>
      <c r="Z92" s="31">
        <v>76876.92</v>
      </c>
      <c r="AA92" s="31">
        <v>0</v>
      </c>
      <c r="AB92" s="31">
        <v>3894.69</v>
      </c>
      <c r="AC92" s="31">
        <v>0</v>
      </c>
      <c r="AD92" s="31">
        <v>210638.25</v>
      </c>
      <c r="AE92" s="31">
        <v>0</v>
      </c>
      <c r="AF92" s="31">
        <v>0</v>
      </c>
      <c r="AG92" s="31">
        <v>236359.07</v>
      </c>
      <c r="AH92" s="31">
        <v>0</v>
      </c>
      <c r="AI92" s="31">
        <v>122687.95</v>
      </c>
      <c r="AJ92" s="31">
        <v>27972.43</v>
      </c>
      <c r="AK92" s="31">
        <v>0</v>
      </c>
      <c r="AL92" s="31">
        <v>0</v>
      </c>
      <c r="AM92" s="31">
        <v>-116386.45</v>
      </c>
      <c r="AN92" s="31">
        <v>0</v>
      </c>
      <c r="AO92" s="31">
        <v>155378.88</v>
      </c>
      <c r="AP92" s="31">
        <v>45650</v>
      </c>
      <c r="AQ92" s="31">
        <v>0</v>
      </c>
      <c r="AR92" s="31">
        <v>3314493.76</v>
      </c>
      <c r="AS92" s="31">
        <v>0</v>
      </c>
      <c r="AT92" s="31">
        <v>261575.07</v>
      </c>
      <c r="AU92" s="31">
        <v>0</v>
      </c>
      <c r="AV92" s="31">
        <v>0</v>
      </c>
      <c r="AW92" s="31">
        <v>0</v>
      </c>
      <c r="AX92" s="31">
        <v>0</v>
      </c>
      <c r="AY92" s="31">
        <v>0</v>
      </c>
      <c r="AZ92" s="31">
        <v>11951.27</v>
      </c>
      <c r="BA92" s="31">
        <v>0</v>
      </c>
      <c r="BB92" s="31">
        <v>538304.41</v>
      </c>
      <c r="BC92" s="31">
        <v>26760.85</v>
      </c>
      <c r="BD92" s="31">
        <v>6600</v>
      </c>
      <c r="BE92" s="31">
        <v>0</v>
      </c>
      <c r="BF92" s="31">
        <v>0</v>
      </c>
      <c r="BG92" s="31">
        <v>0</v>
      </c>
      <c r="BH92" s="40">
        <v>1057150</v>
      </c>
      <c r="BI92" s="31">
        <v>0</v>
      </c>
      <c r="BJ92" s="31">
        <v>0</v>
      </c>
      <c r="BK92" s="31">
        <v>0</v>
      </c>
      <c r="BL92" s="31">
        <v>0</v>
      </c>
      <c r="BM92" s="31">
        <v>916377.52</v>
      </c>
      <c r="BN92" s="31">
        <v>0</v>
      </c>
      <c r="BO92" s="31">
        <v>140772.1</v>
      </c>
      <c r="BP92" s="31">
        <v>0</v>
      </c>
      <c r="BQ92" s="31">
        <v>0</v>
      </c>
      <c r="BR92" s="31">
        <v>0</v>
      </c>
      <c r="BS92" s="31">
        <v>0</v>
      </c>
      <c r="BT92" s="31">
        <v>0</v>
      </c>
      <c r="BU92" s="31">
        <v>0</v>
      </c>
      <c r="BV92" s="31">
        <v>0</v>
      </c>
      <c r="BW92" s="31">
        <v>0</v>
      </c>
      <c r="BX92" s="31">
        <v>0</v>
      </c>
      <c r="BY92" s="31">
        <v>0</v>
      </c>
      <c r="BZ92" s="31">
        <v>0</v>
      </c>
      <c r="CA92" s="31">
        <v>0</v>
      </c>
      <c r="CB92" s="31">
        <v>0</v>
      </c>
      <c r="CC92" s="31">
        <v>20093016</v>
      </c>
      <c r="CD92" s="31">
        <v>692135.8</v>
      </c>
      <c r="CE92" s="31">
        <v>1154671</v>
      </c>
      <c r="CF92" s="31">
        <v>42182.03</v>
      </c>
      <c r="CG92" s="31">
        <v>0</v>
      </c>
      <c r="CH92" s="31">
        <v>0</v>
      </c>
      <c r="CI92" s="31">
        <v>0</v>
      </c>
      <c r="CJ92" s="31">
        <v>0</v>
      </c>
      <c r="CK92" s="31">
        <v>0</v>
      </c>
      <c r="CL92" s="31">
        <v>69949</v>
      </c>
      <c r="CM92" s="31">
        <v>36853.339999999997</v>
      </c>
      <c r="CN92" s="31">
        <v>626215.87</v>
      </c>
      <c r="CO92" s="31">
        <v>1536980</v>
      </c>
      <c r="CP92" s="31">
        <v>-2866502</v>
      </c>
      <c r="CQ92" s="31">
        <v>-1669335</v>
      </c>
      <c r="CR92" s="31">
        <v>46881</v>
      </c>
      <c r="CS92" s="31">
        <v>19751576</v>
      </c>
      <c r="CT92" s="31">
        <v>671409</v>
      </c>
    </row>
    <row r="93" spans="1:98" s="33" customFormat="1">
      <c r="A93" s="38" t="s">
        <v>238</v>
      </c>
      <c r="B93" s="31">
        <v>71660106</v>
      </c>
      <c r="C93" s="31">
        <v>149124.47</v>
      </c>
      <c r="D93" s="31">
        <v>0</v>
      </c>
      <c r="E93" s="31">
        <v>960589.62</v>
      </c>
      <c r="F93" s="31">
        <v>0</v>
      </c>
      <c r="G93" s="31">
        <v>6212516.1600000001</v>
      </c>
      <c r="H93" s="31">
        <v>18872315.690000001</v>
      </c>
      <c r="I93" s="31">
        <v>0</v>
      </c>
      <c r="J93" s="31">
        <v>84347.43</v>
      </c>
      <c r="K93" s="31">
        <v>0</v>
      </c>
      <c r="L93" s="31">
        <v>0</v>
      </c>
      <c r="M93" s="31">
        <v>41454826.75</v>
      </c>
      <c r="N93" s="31">
        <v>515910.44</v>
      </c>
      <c r="O93" s="31">
        <v>1563334.17</v>
      </c>
      <c r="P93" s="31">
        <v>0</v>
      </c>
      <c r="Q93" s="31">
        <v>1847141.07</v>
      </c>
      <c r="R93" s="31">
        <v>736885997</v>
      </c>
      <c r="S93" s="31">
        <v>482230285.49000001</v>
      </c>
      <c r="T93" s="31">
        <v>0</v>
      </c>
      <c r="U93" s="31">
        <v>366814.85</v>
      </c>
      <c r="V93" s="31">
        <v>0</v>
      </c>
      <c r="W93" s="31">
        <v>0</v>
      </c>
      <c r="X93" s="31">
        <v>7138</v>
      </c>
      <c r="Y93" s="31">
        <v>0</v>
      </c>
      <c r="Z93" s="31">
        <v>0</v>
      </c>
      <c r="AA93" s="31">
        <v>647145.84</v>
      </c>
      <c r="AB93" s="31">
        <v>179501.01</v>
      </c>
      <c r="AC93" s="31">
        <v>0</v>
      </c>
      <c r="AD93" s="31">
        <v>0</v>
      </c>
      <c r="AE93" s="31">
        <v>1913677.4</v>
      </c>
      <c r="AF93" s="31">
        <v>0</v>
      </c>
      <c r="AG93" s="31">
        <v>86100.86</v>
      </c>
      <c r="AH93" s="31">
        <v>0</v>
      </c>
      <c r="AI93" s="31">
        <v>28722.95</v>
      </c>
      <c r="AJ93" s="31">
        <v>806719.1</v>
      </c>
      <c r="AK93" s="31">
        <v>0</v>
      </c>
      <c r="AL93" s="31">
        <v>574446.84</v>
      </c>
      <c r="AM93" s="31">
        <v>28050981.870000001</v>
      </c>
      <c r="AN93" s="31">
        <v>0</v>
      </c>
      <c r="AO93" s="31">
        <v>4542635.18</v>
      </c>
      <c r="AP93" s="31">
        <v>1030426.81</v>
      </c>
      <c r="AQ93" s="31">
        <v>0</v>
      </c>
      <c r="AR93" s="31">
        <v>164399931.00999999</v>
      </c>
      <c r="AS93" s="31">
        <v>275634.75</v>
      </c>
      <c r="AT93" s="31">
        <v>6360759.0800000001</v>
      </c>
      <c r="AU93" s="31">
        <v>0</v>
      </c>
      <c r="AV93" s="31">
        <v>0</v>
      </c>
      <c r="AW93" s="31">
        <v>0</v>
      </c>
      <c r="AX93" s="31">
        <v>5795</v>
      </c>
      <c r="AY93" s="31">
        <v>7079.3</v>
      </c>
      <c r="AZ93" s="31">
        <v>4472534.43</v>
      </c>
      <c r="BA93" s="31">
        <v>0</v>
      </c>
      <c r="BB93" s="31">
        <v>40385336.630000003</v>
      </c>
      <c r="BC93" s="31">
        <v>0</v>
      </c>
      <c r="BD93" s="31">
        <v>514330.88</v>
      </c>
      <c r="BE93" s="31">
        <v>0</v>
      </c>
      <c r="BF93" s="31">
        <v>0</v>
      </c>
      <c r="BG93" s="31">
        <v>0</v>
      </c>
      <c r="BH93" s="40">
        <v>30997812</v>
      </c>
      <c r="BI93" s="31">
        <v>0</v>
      </c>
      <c r="BJ93" s="31">
        <v>0</v>
      </c>
      <c r="BK93" s="31">
        <v>0</v>
      </c>
      <c r="BL93" s="31">
        <v>0</v>
      </c>
      <c r="BM93" s="31">
        <v>30515044</v>
      </c>
      <c r="BN93" s="31">
        <v>0</v>
      </c>
      <c r="BO93" s="31">
        <v>0</v>
      </c>
      <c r="BP93" s="31">
        <v>0</v>
      </c>
      <c r="BQ93" s="31">
        <v>482768.33</v>
      </c>
      <c r="BR93" s="31">
        <v>0</v>
      </c>
      <c r="BS93" s="31">
        <v>0</v>
      </c>
      <c r="BT93" s="31">
        <v>0</v>
      </c>
      <c r="BU93" s="31">
        <v>0</v>
      </c>
      <c r="BV93" s="31">
        <v>0</v>
      </c>
      <c r="BW93" s="31">
        <v>0</v>
      </c>
      <c r="BX93" s="31">
        <v>0</v>
      </c>
      <c r="BY93" s="31">
        <v>0</v>
      </c>
      <c r="BZ93" s="31">
        <v>0</v>
      </c>
      <c r="CA93" s="31">
        <v>0</v>
      </c>
      <c r="CB93" s="31">
        <v>0</v>
      </c>
      <c r="CC93" s="31">
        <v>372694616</v>
      </c>
      <c r="CD93" s="31">
        <v>12368754.1</v>
      </c>
      <c r="CE93" s="31">
        <v>0</v>
      </c>
      <c r="CF93" s="31">
        <v>816023</v>
      </c>
      <c r="CG93" s="31">
        <v>0</v>
      </c>
      <c r="CH93" s="31">
        <v>5700156.5700000003</v>
      </c>
      <c r="CI93" s="31">
        <v>0</v>
      </c>
      <c r="CJ93" s="31">
        <v>0</v>
      </c>
      <c r="CK93" s="31">
        <v>0</v>
      </c>
      <c r="CL93" s="31">
        <v>0</v>
      </c>
      <c r="CM93" s="31">
        <v>0</v>
      </c>
      <c r="CN93" s="31">
        <v>5059059.2</v>
      </c>
      <c r="CO93" s="31">
        <v>42207545</v>
      </c>
      <c r="CP93" s="31">
        <v>-151360686</v>
      </c>
      <c r="CQ93" s="31">
        <v>-30963478</v>
      </c>
      <c r="CR93" s="31">
        <v>1246868.8</v>
      </c>
      <c r="CS93" s="31">
        <v>481067137.01999998</v>
      </c>
      <c r="CT93" s="31">
        <v>6553236</v>
      </c>
    </row>
    <row r="94" spans="1:98" s="33" customFormat="1">
      <c r="A94" s="38" t="s">
        <v>349</v>
      </c>
      <c r="B94" s="31">
        <v>9387844</v>
      </c>
      <c r="C94" s="31">
        <v>0</v>
      </c>
      <c r="D94" s="31">
        <v>0</v>
      </c>
      <c r="E94" s="31">
        <v>0</v>
      </c>
      <c r="F94" s="31">
        <v>0</v>
      </c>
      <c r="G94" s="31">
        <v>901595.06</v>
      </c>
      <c r="H94" s="31">
        <v>2843306.71</v>
      </c>
      <c r="I94" s="31">
        <v>0</v>
      </c>
      <c r="J94" s="31">
        <v>41999.58</v>
      </c>
      <c r="K94" s="31">
        <v>0</v>
      </c>
      <c r="L94" s="31">
        <v>0</v>
      </c>
      <c r="M94" s="31">
        <v>5381722.6200000001</v>
      </c>
      <c r="N94" s="31">
        <v>0</v>
      </c>
      <c r="O94" s="31">
        <v>0</v>
      </c>
      <c r="P94" s="31">
        <v>0</v>
      </c>
      <c r="Q94" s="31">
        <v>219220.17</v>
      </c>
      <c r="R94" s="31">
        <v>31998997</v>
      </c>
      <c r="S94" s="31">
        <v>23497089.620000001</v>
      </c>
      <c r="T94" s="31">
        <v>0</v>
      </c>
      <c r="U94" s="31">
        <v>36709.11</v>
      </c>
      <c r="V94" s="31">
        <v>0</v>
      </c>
      <c r="W94" s="31">
        <v>0</v>
      </c>
      <c r="X94" s="31">
        <v>0</v>
      </c>
      <c r="Y94" s="31">
        <v>0</v>
      </c>
      <c r="Z94" s="31">
        <v>0</v>
      </c>
      <c r="AA94" s="31">
        <v>0</v>
      </c>
      <c r="AB94" s="31">
        <v>25039.18</v>
      </c>
      <c r="AC94" s="31">
        <v>0</v>
      </c>
      <c r="AD94" s="31">
        <v>174201.31</v>
      </c>
      <c r="AE94" s="31">
        <v>134573.99</v>
      </c>
      <c r="AF94" s="31">
        <v>0</v>
      </c>
      <c r="AG94" s="31">
        <v>420987.04</v>
      </c>
      <c r="AH94" s="31">
        <v>0</v>
      </c>
      <c r="AI94" s="31">
        <v>0</v>
      </c>
      <c r="AJ94" s="31">
        <v>49217.48</v>
      </c>
      <c r="AK94" s="31">
        <v>0</v>
      </c>
      <c r="AL94" s="31">
        <v>0</v>
      </c>
      <c r="AM94" s="31">
        <v>409776.3</v>
      </c>
      <c r="AN94" s="31">
        <v>0</v>
      </c>
      <c r="AO94" s="31">
        <v>201009.75</v>
      </c>
      <c r="AP94" s="31">
        <v>85823.64</v>
      </c>
      <c r="AQ94" s="31">
        <v>0</v>
      </c>
      <c r="AR94" s="31">
        <v>5827839.5099999998</v>
      </c>
      <c r="AS94" s="31">
        <v>0</v>
      </c>
      <c r="AT94" s="31">
        <v>0</v>
      </c>
      <c r="AU94" s="31">
        <v>0</v>
      </c>
      <c r="AV94" s="31">
        <v>0</v>
      </c>
      <c r="AW94" s="31">
        <v>0</v>
      </c>
      <c r="AX94" s="31">
        <v>0</v>
      </c>
      <c r="AY94" s="31">
        <v>0</v>
      </c>
      <c r="AZ94" s="31">
        <v>21014.86</v>
      </c>
      <c r="BA94" s="31">
        <v>0</v>
      </c>
      <c r="BB94" s="31">
        <v>982448.76</v>
      </c>
      <c r="BC94" s="31">
        <v>0</v>
      </c>
      <c r="BD94" s="31">
        <v>133266.21</v>
      </c>
      <c r="BE94" s="31">
        <v>0</v>
      </c>
      <c r="BF94" s="31">
        <v>0</v>
      </c>
      <c r="BG94" s="31">
        <v>0</v>
      </c>
      <c r="BH94" s="40">
        <v>7504390</v>
      </c>
      <c r="BI94" s="31">
        <v>0</v>
      </c>
      <c r="BJ94" s="31">
        <v>0</v>
      </c>
      <c r="BK94" s="31">
        <v>0</v>
      </c>
      <c r="BL94" s="31">
        <v>0</v>
      </c>
      <c r="BM94" s="31">
        <v>6665305.0800000001</v>
      </c>
      <c r="BN94" s="31">
        <v>0</v>
      </c>
      <c r="BO94" s="31">
        <v>837569.74</v>
      </c>
      <c r="BP94" s="31">
        <v>0</v>
      </c>
      <c r="BQ94" s="31">
        <v>1515.3</v>
      </c>
      <c r="BR94" s="31">
        <v>0</v>
      </c>
      <c r="BS94" s="31">
        <v>0</v>
      </c>
      <c r="BT94" s="31">
        <v>0</v>
      </c>
      <c r="BU94" s="31">
        <v>0</v>
      </c>
      <c r="BV94" s="31">
        <v>0</v>
      </c>
      <c r="BW94" s="31">
        <v>0</v>
      </c>
      <c r="BX94" s="31">
        <v>0</v>
      </c>
      <c r="BY94" s="31">
        <v>0</v>
      </c>
      <c r="BZ94" s="31">
        <v>0</v>
      </c>
      <c r="CA94" s="31">
        <v>0</v>
      </c>
      <c r="CB94" s="31">
        <v>0</v>
      </c>
      <c r="CC94" s="31">
        <v>37936920</v>
      </c>
      <c r="CD94" s="31">
        <v>0</v>
      </c>
      <c r="CE94" s="31">
        <v>1426448</v>
      </c>
      <c r="CF94" s="31">
        <v>0</v>
      </c>
      <c r="CG94" s="31">
        <v>0</v>
      </c>
      <c r="CH94" s="31">
        <v>702055.16</v>
      </c>
      <c r="CI94" s="31">
        <v>0</v>
      </c>
      <c r="CJ94" s="31">
        <v>0</v>
      </c>
      <c r="CK94" s="31">
        <v>0</v>
      </c>
      <c r="CL94" s="31">
        <v>83202</v>
      </c>
      <c r="CM94" s="31">
        <v>83351.37</v>
      </c>
      <c r="CN94" s="31">
        <v>748241.22</v>
      </c>
      <c r="CO94" s="31">
        <v>3414673</v>
      </c>
      <c r="CP94" s="31">
        <v>-7054429</v>
      </c>
      <c r="CQ94" s="31">
        <v>-3239566</v>
      </c>
      <c r="CR94" s="31">
        <v>105432</v>
      </c>
      <c r="CS94" s="31">
        <v>41228039</v>
      </c>
      <c r="CT94" s="31">
        <v>439473</v>
      </c>
    </row>
    <row r="95" spans="1:98" s="33" customFormat="1">
      <c r="A95" s="38" t="s">
        <v>608</v>
      </c>
      <c r="B95" s="31">
        <v>0</v>
      </c>
      <c r="C95" s="31">
        <v>0</v>
      </c>
      <c r="D95" s="31">
        <v>0</v>
      </c>
      <c r="E95" s="31">
        <v>0</v>
      </c>
      <c r="F95" s="31">
        <v>0</v>
      </c>
      <c r="G95" s="31">
        <v>0</v>
      </c>
      <c r="H95" s="31">
        <v>0</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31">
        <v>0</v>
      </c>
      <c r="AZ95" s="31">
        <v>0</v>
      </c>
      <c r="BA95" s="31">
        <v>0</v>
      </c>
      <c r="BB95" s="31">
        <v>0</v>
      </c>
      <c r="BC95" s="31">
        <v>0</v>
      </c>
      <c r="BD95" s="31">
        <v>0</v>
      </c>
      <c r="BE95" s="31">
        <v>0</v>
      </c>
      <c r="BF95" s="31">
        <v>0</v>
      </c>
      <c r="BG95" s="31">
        <v>0</v>
      </c>
      <c r="BH95" s="40">
        <v>0</v>
      </c>
      <c r="BI95" s="31">
        <v>0</v>
      </c>
      <c r="BJ95" s="31">
        <v>0</v>
      </c>
      <c r="BK95" s="31">
        <v>0</v>
      </c>
      <c r="BL95" s="31">
        <v>0</v>
      </c>
      <c r="BM95" s="31">
        <v>0</v>
      </c>
      <c r="BN95" s="31">
        <v>0</v>
      </c>
      <c r="BO95" s="31">
        <v>0</v>
      </c>
      <c r="BP95" s="31">
        <v>0</v>
      </c>
      <c r="BQ95" s="31">
        <v>0</v>
      </c>
      <c r="BR95" s="31">
        <v>0</v>
      </c>
      <c r="BS95" s="31">
        <v>0</v>
      </c>
      <c r="BT95" s="31">
        <v>0</v>
      </c>
      <c r="BU95" s="31">
        <v>0</v>
      </c>
      <c r="BV95" s="31">
        <v>0</v>
      </c>
      <c r="BW95" s="31">
        <v>0</v>
      </c>
      <c r="BX95" s="31">
        <v>0</v>
      </c>
      <c r="BY95" s="31">
        <v>0</v>
      </c>
      <c r="BZ95" s="31">
        <v>0</v>
      </c>
      <c r="CA95" s="31">
        <v>0</v>
      </c>
      <c r="CB95" s="31">
        <v>0</v>
      </c>
      <c r="CC95" s="31">
        <v>0</v>
      </c>
      <c r="CD95" s="31">
        <v>0</v>
      </c>
      <c r="CE95" s="31">
        <v>0</v>
      </c>
      <c r="CF95" s="31">
        <v>0</v>
      </c>
      <c r="CG95" s="31">
        <v>0</v>
      </c>
      <c r="CH95" s="31">
        <v>0</v>
      </c>
      <c r="CI95" s="31">
        <v>0</v>
      </c>
      <c r="CJ95" s="31">
        <v>0</v>
      </c>
      <c r="CK95" s="31">
        <v>0</v>
      </c>
      <c r="CL95" s="31">
        <v>0</v>
      </c>
      <c r="CM95" s="31">
        <v>0</v>
      </c>
      <c r="CN95" s="31">
        <v>0</v>
      </c>
      <c r="CO95" s="31">
        <v>0</v>
      </c>
      <c r="CP95" s="31">
        <v>0</v>
      </c>
      <c r="CQ95" s="31">
        <v>0</v>
      </c>
      <c r="CR95" s="31">
        <v>0</v>
      </c>
      <c r="CS95" s="31">
        <v>0</v>
      </c>
      <c r="CT95" s="31">
        <v>0</v>
      </c>
    </row>
    <row r="96" spans="1:98" s="33" customFormat="1">
      <c r="A96" s="38" t="s">
        <v>608</v>
      </c>
      <c r="B96" s="31">
        <v>0</v>
      </c>
      <c r="C96" s="31">
        <v>0</v>
      </c>
      <c r="D96" s="31">
        <v>0</v>
      </c>
      <c r="E96" s="31">
        <v>0</v>
      </c>
      <c r="F96" s="31">
        <v>0</v>
      </c>
      <c r="G96" s="31">
        <v>0</v>
      </c>
      <c r="H96" s="31">
        <v>0</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0</v>
      </c>
      <c r="AX96" s="31">
        <v>0</v>
      </c>
      <c r="AY96" s="31">
        <v>0</v>
      </c>
      <c r="AZ96" s="31">
        <v>0</v>
      </c>
      <c r="BA96" s="31">
        <v>0</v>
      </c>
      <c r="BB96" s="31">
        <v>0</v>
      </c>
      <c r="BC96" s="31">
        <v>0</v>
      </c>
      <c r="BD96" s="31">
        <v>0</v>
      </c>
      <c r="BE96" s="31">
        <v>0</v>
      </c>
      <c r="BF96" s="31">
        <v>0</v>
      </c>
      <c r="BG96" s="31">
        <v>0</v>
      </c>
      <c r="BH96" s="40">
        <v>0</v>
      </c>
      <c r="BI96" s="31">
        <v>0</v>
      </c>
      <c r="BJ96" s="31">
        <v>0</v>
      </c>
      <c r="BK96" s="31">
        <v>0</v>
      </c>
      <c r="BL96" s="31">
        <v>0</v>
      </c>
      <c r="BM96" s="31">
        <v>0</v>
      </c>
      <c r="BN96" s="31">
        <v>0</v>
      </c>
      <c r="BO96" s="31">
        <v>0</v>
      </c>
      <c r="BP96" s="31">
        <v>0</v>
      </c>
      <c r="BQ96" s="31">
        <v>0</v>
      </c>
      <c r="BR96" s="31">
        <v>0</v>
      </c>
      <c r="BS96" s="31">
        <v>0</v>
      </c>
      <c r="BT96" s="31">
        <v>0</v>
      </c>
      <c r="BU96" s="31">
        <v>0</v>
      </c>
      <c r="BV96" s="31">
        <v>0</v>
      </c>
      <c r="BW96" s="31">
        <v>0</v>
      </c>
      <c r="BX96" s="31">
        <v>0</v>
      </c>
      <c r="BY96" s="31">
        <v>0</v>
      </c>
      <c r="BZ96" s="31">
        <v>0</v>
      </c>
      <c r="CA96" s="31">
        <v>0</v>
      </c>
      <c r="CB96" s="31">
        <v>0</v>
      </c>
      <c r="CC96" s="31">
        <v>0</v>
      </c>
      <c r="CD96" s="31">
        <v>0</v>
      </c>
      <c r="CE96" s="31">
        <v>0</v>
      </c>
      <c r="CF96" s="31">
        <v>0</v>
      </c>
      <c r="CG96" s="31">
        <v>0</v>
      </c>
      <c r="CH96" s="31">
        <v>0</v>
      </c>
      <c r="CI96" s="31">
        <v>0</v>
      </c>
      <c r="CJ96" s="31">
        <v>0</v>
      </c>
      <c r="CK96" s="31">
        <v>0</v>
      </c>
      <c r="CL96" s="31">
        <v>0</v>
      </c>
      <c r="CM96" s="31">
        <v>0</v>
      </c>
      <c r="CN96" s="31">
        <v>0</v>
      </c>
      <c r="CO96" s="31">
        <v>0</v>
      </c>
      <c r="CP96" s="31">
        <v>0</v>
      </c>
      <c r="CQ96" s="31">
        <v>0</v>
      </c>
      <c r="CR96" s="31">
        <v>0</v>
      </c>
      <c r="CS96" s="31">
        <v>0</v>
      </c>
      <c r="CT96" s="31">
        <v>0</v>
      </c>
    </row>
    <row r="97" spans="1:98" s="33" customFormat="1">
      <c r="A97" s="38" t="s">
        <v>609</v>
      </c>
      <c r="B97" s="31">
        <v>0</v>
      </c>
      <c r="C97" s="31">
        <v>0</v>
      </c>
      <c r="D97" s="31">
        <v>0</v>
      </c>
      <c r="E97" s="31">
        <v>0</v>
      </c>
      <c r="F97" s="31">
        <v>0</v>
      </c>
      <c r="G97" s="31">
        <v>0</v>
      </c>
      <c r="H97" s="31">
        <v>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0</v>
      </c>
      <c r="BG97" s="31">
        <v>0</v>
      </c>
      <c r="BH97" s="40">
        <v>0</v>
      </c>
      <c r="BI97" s="31">
        <v>0</v>
      </c>
      <c r="BJ97" s="31">
        <v>0</v>
      </c>
      <c r="BK97" s="31">
        <v>0</v>
      </c>
      <c r="BL97" s="31">
        <v>0</v>
      </c>
      <c r="BM97" s="31">
        <v>0</v>
      </c>
      <c r="BN97" s="31">
        <v>0</v>
      </c>
      <c r="BO97" s="31">
        <v>0</v>
      </c>
      <c r="BP97" s="31">
        <v>0</v>
      </c>
      <c r="BQ97" s="31">
        <v>0</v>
      </c>
      <c r="BR97" s="31">
        <v>0</v>
      </c>
      <c r="BS97" s="31">
        <v>0</v>
      </c>
      <c r="BT97" s="31">
        <v>0</v>
      </c>
      <c r="BU97" s="31">
        <v>0</v>
      </c>
      <c r="BV97" s="31">
        <v>0</v>
      </c>
      <c r="BW97" s="31">
        <v>0</v>
      </c>
      <c r="BX97" s="31">
        <v>0</v>
      </c>
      <c r="BY97" s="31">
        <v>0</v>
      </c>
      <c r="BZ97" s="31">
        <v>0</v>
      </c>
      <c r="CA97" s="31">
        <v>0</v>
      </c>
      <c r="CB97" s="31">
        <v>0</v>
      </c>
      <c r="CC97" s="31">
        <v>0</v>
      </c>
      <c r="CD97" s="31">
        <v>0</v>
      </c>
      <c r="CE97" s="31">
        <v>0</v>
      </c>
      <c r="CF97" s="31">
        <v>0</v>
      </c>
      <c r="CG97" s="31">
        <v>0</v>
      </c>
      <c r="CH97" s="31">
        <v>0</v>
      </c>
      <c r="CI97" s="31">
        <v>0</v>
      </c>
      <c r="CJ97" s="31">
        <v>0</v>
      </c>
      <c r="CK97" s="31">
        <v>0</v>
      </c>
      <c r="CL97" s="31">
        <v>0</v>
      </c>
      <c r="CM97" s="31">
        <v>0</v>
      </c>
      <c r="CN97" s="31">
        <v>0</v>
      </c>
      <c r="CO97" s="31">
        <v>0</v>
      </c>
      <c r="CP97" s="31">
        <v>0</v>
      </c>
      <c r="CQ97" s="31">
        <v>0</v>
      </c>
      <c r="CR97" s="31">
        <v>0</v>
      </c>
      <c r="CS97" s="31">
        <v>0</v>
      </c>
      <c r="CT97" s="31">
        <v>0</v>
      </c>
    </row>
    <row r="98" spans="1:98" s="33" customFormat="1">
      <c r="A98" s="38" t="s">
        <v>610</v>
      </c>
      <c r="B98" s="31">
        <v>0</v>
      </c>
      <c r="C98" s="31">
        <v>0</v>
      </c>
      <c r="D98" s="31">
        <v>0</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40">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row>
    <row r="99" spans="1:98" s="33" customFormat="1">
      <c r="A99" s="38" t="s">
        <v>611</v>
      </c>
      <c r="B99" s="31">
        <v>0</v>
      </c>
      <c r="C99" s="31">
        <v>0</v>
      </c>
      <c r="D99" s="31">
        <v>0</v>
      </c>
      <c r="E99" s="31">
        <v>0</v>
      </c>
      <c r="F99" s="31">
        <v>0</v>
      </c>
      <c r="G99" s="31">
        <v>0</v>
      </c>
      <c r="H99" s="31">
        <v>0</v>
      </c>
      <c r="I99" s="31">
        <v>0</v>
      </c>
      <c r="J99" s="31">
        <v>0</v>
      </c>
      <c r="K99" s="31">
        <v>0</v>
      </c>
      <c r="L99" s="31">
        <v>0</v>
      </c>
      <c r="M99" s="31">
        <v>0</v>
      </c>
      <c r="N99" s="31">
        <v>0</v>
      </c>
      <c r="O99" s="31">
        <v>0</v>
      </c>
      <c r="P99" s="31">
        <v>0</v>
      </c>
      <c r="Q99" s="31">
        <v>0</v>
      </c>
      <c r="R99" s="31">
        <v>0</v>
      </c>
      <c r="S99" s="31">
        <v>0</v>
      </c>
      <c r="T99" s="31">
        <v>0</v>
      </c>
      <c r="U99" s="31">
        <v>0</v>
      </c>
      <c r="V99" s="31">
        <v>0</v>
      </c>
      <c r="W99" s="31">
        <v>0</v>
      </c>
      <c r="X99" s="31">
        <v>0</v>
      </c>
      <c r="Y99" s="31">
        <v>0</v>
      </c>
      <c r="Z99" s="31">
        <v>0</v>
      </c>
      <c r="AA99" s="31">
        <v>0</v>
      </c>
      <c r="AB99" s="31">
        <v>0</v>
      </c>
      <c r="AC99" s="31">
        <v>0</v>
      </c>
      <c r="AD99" s="31">
        <v>0</v>
      </c>
      <c r="AE99" s="31">
        <v>0</v>
      </c>
      <c r="AF99" s="31">
        <v>0</v>
      </c>
      <c r="AG99" s="31">
        <v>0</v>
      </c>
      <c r="AH99" s="31">
        <v>0</v>
      </c>
      <c r="AI99" s="31">
        <v>0</v>
      </c>
      <c r="AJ99" s="31">
        <v>0</v>
      </c>
      <c r="AK99" s="31">
        <v>0</v>
      </c>
      <c r="AL99" s="31">
        <v>0</v>
      </c>
      <c r="AM99" s="31">
        <v>0</v>
      </c>
      <c r="AN99" s="31">
        <v>0</v>
      </c>
      <c r="AO99" s="31">
        <v>0</v>
      </c>
      <c r="AP99" s="31">
        <v>0</v>
      </c>
      <c r="AQ99" s="31">
        <v>0</v>
      </c>
      <c r="AR99" s="31">
        <v>0</v>
      </c>
      <c r="AS99" s="31">
        <v>0</v>
      </c>
      <c r="AT99" s="31">
        <v>0</v>
      </c>
      <c r="AU99" s="31">
        <v>0</v>
      </c>
      <c r="AV99" s="31">
        <v>0</v>
      </c>
      <c r="AW99" s="31">
        <v>0</v>
      </c>
      <c r="AX99" s="31">
        <v>0</v>
      </c>
      <c r="AY99" s="31">
        <v>0</v>
      </c>
      <c r="AZ99" s="31">
        <v>0</v>
      </c>
      <c r="BA99" s="31">
        <v>0</v>
      </c>
      <c r="BB99" s="31">
        <v>0</v>
      </c>
      <c r="BC99" s="31">
        <v>0</v>
      </c>
      <c r="BD99" s="31">
        <v>0</v>
      </c>
      <c r="BE99" s="31">
        <v>0</v>
      </c>
      <c r="BF99" s="31">
        <v>0</v>
      </c>
      <c r="BG99" s="31">
        <v>0</v>
      </c>
      <c r="BH99" s="40">
        <v>0</v>
      </c>
      <c r="BI99" s="31">
        <v>0</v>
      </c>
      <c r="BJ99" s="31">
        <v>0</v>
      </c>
      <c r="BK99" s="31">
        <v>0</v>
      </c>
      <c r="BL99" s="31">
        <v>0</v>
      </c>
      <c r="BM99" s="31">
        <v>0</v>
      </c>
      <c r="BN99" s="31">
        <v>0</v>
      </c>
      <c r="BO99" s="31">
        <v>0</v>
      </c>
      <c r="BP99" s="31">
        <v>0</v>
      </c>
      <c r="BQ99" s="31">
        <v>0</v>
      </c>
      <c r="BR99" s="31">
        <v>0</v>
      </c>
      <c r="BS99" s="31">
        <v>0</v>
      </c>
      <c r="BT99" s="31">
        <v>0</v>
      </c>
      <c r="BU99" s="31">
        <v>0</v>
      </c>
      <c r="BV99" s="31">
        <v>0</v>
      </c>
      <c r="BW99" s="31">
        <v>0</v>
      </c>
      <c r="BX99" s="31">
        <v>0</v>
      </c>
      <c r="BY99" s="31">
        <v>0</v>
      </c>
      <c r="BZ99" s="31">
        <v>0</v>
      </c>
      <c r="CA99" s="31">
        <v>0</v>
      </c>
      <c r="CB99" s="31">
        <v>0</v>
      </c>
      <c r="CC99" s="31">
        <v>0</v>
      </c>
      <c r="CD99" s="31">
        <v>0</v>
      </c>
      <c r="CE99" s="31">
        <v>0</v>
      </c>
      <c r="CF99" s="31">
        <v>0</v>
      </c>
      <c r="CG99" s="31">
        <v>0</v>
      </c>
      <c r="CH99" s="31">
        <v>0</v>
      </c>
      <c r="CI99" s="31">
        <v>0</v>
      </c>
      <c r="CJ99" s="31">
        <v>0</v>
      </c>
      <c r="CK99" s="31">
        <v>0</v>
      </c>
      <c r="CL99" s="31">
        <v>0</v>
      </c>
      <c r="CM99" s="31">
        <v>0</v>
      </c>
      <c r="CN99" s="31">
        <v>0</v>
      </c>
      <c r="CO99" s="31">
        <v>0</v>
      </c>
      <c r="CP99" s="31">
        <v>0</v>
      </c>
      <c r="CQ99" s="31">
        <v>0</v>
      </c>
      <c r="CR99" s="31">
        <v>0</v>
      </c>
      <c r="CS99" s="31">
        <v>0</v>
      </c>
      <c r="CT99" s="31">
        <v>0</v>
      </c>
    </row>
    <row r="100" spans="1:98" s="33" customFormat="1">
      <c r="A100" s="38" t="s">
        <v>612</v>
      </c>
      <c r="B100" s="31">
        <v>0</v>
      </c>
      <c r="C100" s="31">
        <v>0</v>
      </c>
      <c r="D100" s="31">
        <v>0</v>
      </c>
      <c r="E100" s="31">
        <v>0</v>
      </c>
      <c r="F100" s="31">
        <v>0</v>
      </c>
      <c r="G100" s="31">
        <v>0</v>
      </c>
      <c r="H100" s="31">
        <v>0</v>
      </c>
      <c r="I100" s="31">
        <v>0</v>
      </c>
      <c r="J100" s="31">
        <v>0</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c r="AB100" s="31">
        <v>0</v>
      </c>
      <c r="AC100" s="31">
        <v>0</v>
      </c>
      <c r="AD100" s="31">
        <v>0</v>
      </c>
      <c r="AE100" s="31">
        <v>0</v>
      </c>
      <c r="AF100" s="31">
        <v>0</v>
      </c>
      <c r="AG100" s="31">
        <v>0</v>
      </c>
      <c r="AH100" s="31">
        <v>0</v>
      </c>
      <c r="AI100" s="31">
        <v>0</v>
      </c>
      <c r="AJ100" s="31">
        <v>0</v>
      </c>
      <c r="AK100" s="31">
        <v>0</v>
      </c>
      <c r="AL100" s="31">
        <v>0</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0</v>
      </c>
      <c r="BG100" s="31">
        <v>0</v>
      </c>
      <c r="BH100" s="40">
        <v>0</v>
      </c>
      <c r="BI100" s="31">
        <v>0</v>
      </c>
      <c r="BJ100" s="31">
        <v>0</v>
      </c>
      <c r="BK100" s="31">
        <v>0</v>
      </c>
      <c r="BL100" s="31">
        <v>0</v>
      </c>
      <c r="BM100" s="31">
        <v>0</v>
      </c>
      <c r="BN100" s="31">
        <v>0</v>
      </c>
      <c r="BO100" s="31">
        <v>0</v>
      </c>
      <c r="BP100" s="31">
        <v>0</v>
      </c>
      <c r="BQ100" s="31">
        <v>0</v>
      </c>
      <c r="BR100" s="31">
        <v>0</v>
      </c>
      <c r="BS100" s="31">
        <v>0</v>
      </c>
      <c r="BT100" s="31">
        <v>0</v>
      </c>
      <c r="BU100" s="31">
        <v>0</v>
      </c>
      <c r="BV100" s="31">
        <v>0</v>
      </c>
      <c r="BW100" s="31">
        <v>0</v>
      </c>
      <c r="BX100" s="31">
        <v>0</v>
      </c>
      <c r="BY100" s="31">
        <v>0</v>
      </c>
      <c r="BZ100" s="31">
        <v>0</v>
      </c>
      <c r="CA100" s="31">
        <v>0</v>
      </c>
      <c r="CB100" s="31">
        <v>0</v>
      </c>
      <c r="CC100" s="31">
        <v>0</v>
      </c>
      <c r="CD100" s="31">
        <v>0</v>
      </c>
      <c r="CE100" s="31">
        <v>0</v>
      </c>
      <c r="CF100" s="31">
        <v>0</v>
      </c>
      <c r="CG100" s="31">
        <v>0</v>
      </c>
      <c r="CH100" s="31">
        <v>0</v>
      </c>
      <c r="CI100" s="31">
        <v>0</v>
      </c>
      <c r="CJ100" s="31">
        <v>0</v>
      </c>
      <c r="CK100" s="31">
        <v>0</v>
      </c>
      <c r="CL100" s="31">
        <v>0</v>
      </c>
      <c r="CM100" s="31">
        <v>0</v>
      </c>
      <c r="CN100" s="31">
        <v>0</v>
      </c>
      <c r="CO100" s="31">
        <v>0</v>
      </c>
      <c r="CP100" s="31">
        <v>0</v>
      </c>
      <c r="CQ100" s="31">
        <v>0</v>
      </c>
      <c r="CR100" s="31">
        <v>0</v>
      </c>
      <c r="CS100" s="31">
        <v>0</v>
      </c>
      <c r="CT100" s="31">
        <v>0</v>
      </c>
    </row>
    <row r="101" spans="1:98" s="33" customFormat="1">
      <c r="A101" s="38" t="s">
        <v>239</v>
      </c>
      <c r="B101" s="31">
        <v>4983878</v>
      </c>
      <c r="C101" s="31">
        <v>324301.89</v>
      </c>
      <c r="D101" s="31">
        <v>0</v>
      </c>
      <c r="E101" s="31">
        <v>45873.93</v>
      </c>
      <c r="F101" s="31">
        <v>0</v>
      </c>
      <c r="G101" s="31">
        <v>459964.57</v>
      </c>
      <c r="H101" s="31">
        <v>1343350.7</v>
      </c>
      <c r="I101" s="31">
        <v>0</v>
      </c>
      <c r="J101" s="31">
        <v>32581.88</v>
      </c>
      <c r="K101" s="31">
        <v>0</v>
      </c>
      <c r="L101" s="31">
        <v>0</v>
      </c>
      <c r="M101" s="31">
        <v>2518363.31</v>
      </c>
      <c r="N101" s="31">
        <v>16000</v>
      </c>
      <c r="O101" s="31">
        <v>0</v>
      </c>
      <c r="P101" s="31">
        <v>0</v>
      </c>
      <c r="Q101" s="31">
        <v>243441.36</v>
      </c>
      <c r="R101" s="31">
        <v>22823490</v>
      </c>
      <c r="S101" s="31">
        <v>16898615.129999999</v>
      </c>
      <c r="T101" s="31">
        <v>0</v>
      </c>
      <c r="U101" s="31">
        <v>43452.88</v>
      </c>
      <c r="V101" s="31">
        <v>0</v>
      </c>
      <c r="W101" s="31">
        <v>0</v>
      </c>
      <c r="X101" s="31">
        <v>840</v>
      </c>
      <c r="Y101" s="31">
        <v>0</v>
      </c>
      <c r="Z101" s="31">
        <v>0</v>
      </c>
      <c r="AA101" s="31">
        <v>0</v>
      </c>
      <c r="AB101" s="31">
        <v>106464.99</v>
      </c>
      <c r="AC101" s="31">
        <v>0</v>
      </c>
      <c r="AD101" s="31">
        <v>21493.87</v>
      </c>
      <c r="AE101" s="31">
        <v>0</v>
      </c>
      <c r="AF101" s="31">
        <v>0</v>
      </c>
      <c r="AG101" s="31">
        <v>502723.85</v>
      </c>
      <c r="AH101" s="31">
        <v>0</v>
      </c>
      <c r="AI101" s="31">
        <v>103646</v>
      </c>
      <c r="AJ101" s="31">
        <v>47689.43</v>
      </c>
      <c r="AK101" s="31">
        <v>0</v>
      </c>
      <c r="AL101" s="31">
        <v>0</v>
      </c>
      <c r="AM101" s="31">
        <v>497714.12</v>
      </c>
      <c r="AN101" s="31">
        <v>98046.35</v>
      </c>
      <c r="AO101" s="31">
        <v>10015.219999999999</v>
      </c>
      <c r="AP101" s="31">
        <v>0</v>
      </c>
      <c r="AQ101" s="31">
        <v>0</v>
      </c>
      <c r="AR101" s="31">
        <v>3812259.43</v>
      </c>
      <c r="AS101" s="31">
        <v>0</v>
      </c>
      <c r="AT101" s="31">
        <v>232461.44</v>
      </c>
      <c r="AU101" s="31">
        <v>55448.34</v>
      </c>
      <c r="AV101" s="31">
        <v>0</v>
      </c>
      <c r="AW101" s="31">
        <v>0</v>
      </c>
      <c r="AX101" s="31">
        <v>0</v>
      </c>
      <c r="AY101" s="31">
        <v>0</v>
      </c>
      <c r="AZ101" s="31">
        <v>12371.52</v>
      </c>
      <c r="BA101" s="31">
        <v>0</v>
      </c>
      <c r="BB101" s="31">
        <v>380246.96</v>
      </c>
      <c r="BC101" s="31">
        <v>0</v>
      </c>
      <c r="BD101" s="31">
        <v>0</v>
      </c>
      <c r="BE101" s="31">
        <v>0</v>
      </c>
      <c r="BF101" s="31">
        <v>0</v>
      </c>
      <c r="BG101" s="31">
        <v>0</v>
      </c>
      <c r="BH101" s="40">
        <v>8248430</v>
      </c>
      <c r="BI101" s="31">
        <v>0</v>
      </c>
      <c r="BJ101" s="31">
        <v>0</v>
      </c>
      <c r="BK101" s="31">
        <v>0</v>
      </c>
      <c r="BL101" s="31">
        <v>0</v>
      </c>
      <c r="BM101" s="31">
        <v>8069694.4000000004</v>
      </c>
      <c r="BN101" s="31">
        <v>0</v>
      </c>
      <c r="BO101" s="31">
        <v>159825.32999999999</v>
      </c>
      <c r="BP101" s="31">
        <v>0</v>
      </c>
      <c r="BQ101" s="31">
        <v>18910</v>
      </c>
      <c r="BR101" s="31">
        <v>0</v>
      </c>
      <c r="BS101" s="31">
        <v>0</v>
      </c>
      <c r="BT101" s="31">
        <v>0</v>
      </c>
      <c r="BU101" s="31">
        <v>0</v>
      </c>
      <c r="BV101" s="31">
        <v>0</v>
      </c>
      <c r="BW101" s="31">
        <v>0</v>
      </c>
      <c r="BX101" s="31">
        <v>0</v>
      </c>
      <c r="BY101" s="31">
        <v>0</v>
      </c>
      <c r="BZ101" s="31">
        <v>0</v>
      </c>
      <c r="CA101" s="31">
        <v>0</v>
      </c>
      <c r="CB101" s="31">
        <v>0</v>
      </c>
      <c r="CC101" s="31">
        <v>19287382</v>
      </c>
      <c r="CD101" s="31">
        <v>357805.08</v>
      </c>
      <c r="CE101" s="31">
        <v>0</v>
      </c>
      <c r="CF101" s="31">
        <v>189836.01</v>
      </c>
      <c r="CG101" s="31">
        <v>0</v>
      </c>
      <c r="CH101" s="31">
        <v>555624.18000000005</v>
      </c>
      <c r="CI101" s="31">
        <v>0</v>
      </c>
      <c r="CJ101" s="31">
        <v>0</v>
      </c>
      <c r="CK101" s="31">
        <v>0</v>
      </c>
      <c r="CL101" s="31">
        <v>66267</v>
      </c>
      <c r="CM101" s="31">
        <v>31444.03</v>
      </c>
      <c r="CN101" s="31">
        <v>370333.09</v>
      </c>
      <c r="CO101" s="31">
        <v>0</v>
      </c>
      <c r="CP101" s="31">
        <v>-5515837</v>
      </c>
      <c r="CQ101" s="31">
        <v>0</v>
      </c>
      <c r="CR101" s="31">
        <v>62329</v>
      </c>
      <c r="CS101" s="31">
        <v>22610765</v>
      </c>
      <c r="CT101" s="31">
        <v>558815.68000000005</v>
      </c>
    </row>
    <row r="102" spans="1:98" s="33" customFormat="1">
      <c r="A102" s="38" t="s">
        <v>240</v>
      </c>
      <c r="B102" s="31">
        <v>582380</v>
      </c>
      <c r="C102" s="31">
        <v>0</v>
      </c>
      <c r="D102" s="31">
        <v>0</v>
      </c>
      <c r="E102" s="31">
        <v>0</v>
      </c>
      <c r="F102" s="31">
        <v>2455.9</v>
      </c>
      <c r="G102" s="31">
        <v>35174.78</v>
      </c>
      <c r="H102" s="31">
        <v>154354.71</v>
      </c>
      <c r="I102" s="31">
        <v>0</v>
      </c>
      <c r="J102" s="31">
        <v>0</v>
      </c>
      <c r="K102" s="31">
        <v>0</v>
      </c>
      <c r="L102" s="31">
        <v>0</v>
      </c>
      <c r="M102" s="31">
        <v>325846.38</v>
      </c>
      <c r="N102" s="31">
        <v>0</v>
      </c>
      <c r="O102" s="31">
        <v>35764.81</v>
      </c>
      <c r="P102" s="31">
        <v>0</v>
      </c>
      <c r="Q102" s="31">
        <v>28783.68</v>
      </c>
      <c r="R102" s="31">
        <v>1997401</v>
      </c>
      <c r="S102" s="31">
        <v>1307351.18</v>
      </c>
      <c r="T102" s="31">
        <v>0</v>
      </c>
      <c r="U102" s="31">
        <v>15090</v>
      </c>
      <c r="V102" s="31">
        <v>0</v>
      </c>
      <c r="W102" s="31">
        <v>0</v>
      </c>
      <c r="X102" s="31">
        <v>0</v>
      </c>
      <c r="Y102" s="31">
        <v>0</v>
      </c>
      <c r="Z102" s="31">
        <v>0</v>
      </c>
      <c r="AA102" s="31">
        <v>9747.9</v>
      </c>
      <c r="AB102" s="31">
        <v>0</v>
      </c>
      <c r="AC102" s="31">
        <v>0</v>
      </c>
      <c r="AD102" s="31">
        <v>9077.51</v>
      </c>
      <c r="AE102" s="31">
        <v>0</v>
      </c>
      <c r="AF102" s="31">
        <v>97600.48</v>
      </c>
      <c r="AG102" s="31">
        <v>187055.03</v>
      </c>
      <c r="AH102" s="31">
        <v>0</v>
      </c>
      <c r="AI102" s="31">
        <v>27860.25</v>
      </c>
      <c r="AJ102" s="31">
        <v>1510.71</v>
      </c>
      <c r="AK102" s="31">
        <v>0</v>
      </c>
      <c r="AL102" s="31">
        <v>0</v>
      </c>
      <c r="AM102" s="31">
        <v>44932.36</v>
      </c>
      <c r="AN102" s="31">
        <v>3357.35</v>
      </c>
      <c r="AO102" s="31">
        <v>0</v>
      </c>
      <c r="AP102" s="31">
        <v>0</v>
      </c>
      <c r="AQ102" s="31">
        <v>0</v>
      </c>
      <c r="AR102" s="31">
        <v>168441.23</v>
      </c>
      <c r="AS102" s="31">
        <v>0</v>
      </c>
      <c r="AT102" s="31">
        <v>52120.33</v>
      </c>
      <c r="AU102" s="31">
        <v>0</v>
      </c>
      <c r="AV102" s="31">
        <v>0</v>
      </c>
      <c r="AW102" s="31">
        <v>0</v>
      </c>
      <c r="AX102" s="31">
        <v>9735.9</v>
      </c>
      <c r="AY102" s="31">
        <v>4000</v>
      </c>
      <c r="AZ102" s="31">
        <v>2005.27</v>
      </c>
      <c r="BA102" s="31">
        <v>0</v>
      </c>
      <c r="BB102" s="31">
        <v>48246.41</v>
      </c>
      <c r="BC102" s="31">
        <v>0</v>
      </c>
      <c r="BD102" s="31">
        <v>9269.4</v>
      </c>
      <c r="BE102" s="31">
        <v>0</v>
      </c>
      <c r="BF102" s="31">
        <v>0</v>
      </c>
      <c r="BG102" s="31">
        <v>0</v>
      </c>
      <c r="BH102" s="40">
        <v>60858</v>
      </c>
      <c r="BI102" s="31">
        <v>0</v>
      </c>
      <c r="BJ102" s="31">
        <v>0</v>
      </c>
      <c r="BK102" s="31">
        <v>0</v>
      </c>
      <c r="BL102" s="31">
        <v>0</v>
      </c>
      <c r="BM102" s="31">
        <v>0</v>
      </c>
      <c r="BN102" s="31">
        <v>0</v>
      </c>
      <c r="BO102" s="31">
        <v>60857.98</v>
      </c>
      <c r="BP102" s="31">
        <v>0</v>
      </c>
      <c r="BQ102" s="31">
        <v>0</v>
      </c>
      <c r="BR102" s="31">
        <v>0</v>
      </c>
      <c r="BS102" s="31">
        <v>0</v>
      </c>
      <c r="BT102" s="31">
        <v>0</v>
      </c>
      <c r="BU102" s="31">
        <v>0</v>
      </c>
      <c r="BV102" s="31">
        <v>0</v>
      </c>
      <c r="BW102" s="31">
        <v>0</v>
      </c>
      <c r="BX102" s="31">
        <v>0</v>
      </c>
      <c r="BY102" s="31">
        <v>0</v>
      </c>
      <c r="BZ102" s="31">
        <v>0</v>
      </c>
      <c r="CA102" s="31">
        <v>0</v>
      </c>
      <c r="CB102" s="31">
        <v>0</v>
      </c>
      <c r="CC102" s="31">
        <v>3805558</v>
      </c>
      <c r="CD102" s="31">
        <v>0</v>
      </c>
      <c r="CE102" s="31">
        <v>362956</v>
      </c>
      <c r="CF102" s="31">
        <v>369310.61</v>
      </c>
      <c r="CG102" s="31">
        <v>0</v>
      </c>
      <c r="CH102" s="31">
        <v>177802.11</v>
      </c>
      <c r="CI102" s="31">
        <v>0</v>
      </c>
      <c r="CJ102" s="31">
        <v>0</v>
      </c>
      <c r="CK102" s="31">
        <v>0</v>
      </c>
      <c r="CL102" s="31">
        <v>13990</v>
      </c>
      <c r="CM102" s="31">
        <v>0</v>
      </c>
      <c r="CN102" s="31">
        <v>80951.25</v>
      </c>
      <c r="CO102" s="31">
        <v>0</v>
      </c>
      <c r="CP102" s="31">
        <v>-319228</v>
      </c>
      <c r="CQ102" s="31">
        <v>0</v>
      </c>
      <c r="CR102" s="31">
        <v>10149</v>
      </c>
      <c r="CS102" s="31">
        <v>2714413</v>
      </c>
      <c r="CT102" s="31">
        <v>395214</v>
      </c>
    </row>
    <row r="103" spans="1:98" s="33" customFormat="1">
      <c r="A103" s="38" t="s">
        <v>241</v>
      </c>
      <c r="B103" s="31">
        <v>14601782</v>
      </c>
      <c r="C103" s="31">
        <v>120732.28</v>
      </c>
      <c r="D103" s="31">
        <v>0</v>
      </c>
      <c r="E103" s="31">
        <v>0</v>
      </c>
      <c r="F103" s="31">
        <v>0</v>
      </c>
      <c r="G103" s="31">
        <v>1755762.59</v>
      </c>
      <c r="H103" s="31">
        <v>4126440.74</v>
      </c>
      <c r="I103" s="31">
        <v>0</v>
      </c>
      <c r="J103" s="31">
        <v>64198.62</v>
      </c>
      <c r="K103" s="31">
        <v>9839.9</v>
      </c>
      <c r="L103" s="31">
        <v>0</v>
      </c>
      <c r="M103" s="31">
        <v>8226758.3499999996</v>
      </c>
      <c r="N103" s="31">
        <v>0</v>
      </c>
      <c r="O103" s="31">
        <v>0</v>
      </c>
      <c r="P103" s="31">
        <v>0</v>
      </c>
      <c r="Q103" s="31">
        <v>298049.49</v>
      </c>
      <c r="R103" s="31">
        <v>91966448</v>
      </c>
      <c r="S103" s="31">
        <v>7224188.5800000001</v>
      </c>
      <c r="T103" s="31">
        <v>0</v>
      </c>
      <c r="U103" s="31">
        <v>116628.37</v>
      </c>
      <c r="V103" s="31">
        <v>0</v>
      </c>
      <c r="W103" s="31">
        <v>0</v>
      </c>
      <c r="X103" s="31">
        <v>0</v>
      </c>
      <c r="Y103" s="31">
        <v>0</v>
      </c>
      <c r="Z103" s="31">
        <v>0</v>
      </c>
      <c r="AA103" s="31">
        <v>0</v>
      </c>
      <c r="AB103" s="31">
        <v>60978.81</v>
      </c>
      <c r="AC103" s="31">
        <v>0</v>
      </c>
      <c r="AD103" s="31">
        <v>0</v>
      </c>
      <c r="AE103" s="31">
        <v>22697.49</v>
      </c>
      <c r="AF103" s="31">
        <v>0</v>
      </c>
      <c r="AG103" s="31">
        <v>0</v>
      </c>
      <c r="AH103" s="31">
        <v>39063.42</v>
      </c>
      <c r="AI103" s="31">
        <v>0</v>
      </c>
      <c r="AJ103" s="31">
        <v>43662.3</v>
      </c>
      <c r="AK103" s="31">
        <v>0</v>
      </c>
      <c r="AL103" s="31">
        <v>0</v>
      </c>
      <c r="AM103" s="31">
        <v>4182543.66</v>
      </c>
      <c r="AN103" s="31">
        <v>56167570.920000002</v>
      </c>
      <c r="AO103" s="31">
        <v>1632867.82</v>
      </c>
      <c r="AP103" s="31">
        <v>0</v>
      </c>
      <c r="AQ103" s="31">
        <v>0</v>
      </c>
      <c r="AR103" s="31">
        <v>20030499.420000002</v>
      </c>
      <c r="AS103" s="31">
        <v>263836.94</v>
      </c>
      <c r="AT103" s="31">
        <v>714913.89</v>
      </c>
      <c r="AU103" s="31">
        <v>0</v>
      </c>
      <c r="AV103" s="31">
        <v>0</v>
      </c>
      <c r="AW103" s="31">
        <v>0</v>
      </c>
      <c r="AX103" s="31">
        <v>0</v>
      </c>
      <c r="AY103" s="31">
        <v>0</v>
      </c>
      <c r="AZ103" s="31">
        <v>252044.59</v>
      </c>
      <c r="BA103" s="31">
        <v>0</v>
      </c>
      <c r="BB103" s="31">
        <v>1158351.8799999999</v>
      </c>
      <c r="BC103" s="31">
        <v>0</v>
      </c>
      <c r="BD103" s="31">
        <v>0</v>
      </c>
      <c r="BE103" s="31">
        <v>0</v>
      </c>
      <c r="BF103" s="31">
        <v>0</v>
      </c>
      <c r="BG103" s="31">
        <v>56600</v>
      </c>
      <c r="BH103" s="40">
        <v>4956782</v>
      </c>
      <c r="BI103" s="31">
        <v>0</v>
      </c>
      <c r="BJ103" s="31">
        <v>0</v>
      </c>
      <c r="BK103" s="31">
        <v>0</v>
      </c>
      <c r="BL103" s="31">
        <v>0</v>
      </c>
      <c r="BM103" s="31">
        <v>3499633.21</v>
      </c>
      <c r="BN103" s="31">
        <v>0</v>
      </c>
      <c r="BO103" s="31">
        <v>1457148.62</v>
      </c>
      <c r="BP103" s="31">
        <v>0</v>
      </c>
      <c r="BQ103" s="31">
        <v>0</v>
      </c>
      <c r="BR103" s="31">
        <v>0</v>
      </c>
      <c r="BS103" s="31">
        <v>0</v>
      </c>
      <c r="BT103" s="31">
        <v>0</v>
      </c>
      <c r="BU103" s="31">
        <v>0</v>
      </c>
      <c r="BV103" s="31">
        <v>0</v>
      </c>
      <c r="BW103" s="31">
        <v>0</v>
      </c>
      <c r="BX103" s="31">
        <v>0</v>
      </c>
      <c r="BY103" s="31">
        <v>0</v>
      </c>
      <c r="BZ103" s="31">
        <v>0</v>
      </c>
      <c r="CA103" s="31">
        <v>0</v>
      </c>
      <c r="CB103" s="31">
        <v>0</v>
      </c>
      <c r="CC103" s="31">
        <v>50029955</v>
      </c>
      <c r="CD103" s="31">
        <v>1948421.3</v>
      </c>
      <c r="CE103" s="31">
        <v>0</v>
      </c>
      <c r="CF103" s="31">
        <v>98491.63</v>
      </c>
      <c r="CG103" s="31">
        <v>0</v>
      </c>
      <c r="CH103" s="31">
        <v>2024716.16</v>
      </c>
      <c r="CI103" s="31">
        <v>0</v>
      </c>
      <c r="CJ103" s="31">
        <v>0</v>
      </c>
      <c r="CK103" s="31">
        <v>0</v>
      </c>
      <c r="CL103" s="31">
        <v>264332</v>
      </c>
      <c r="CM103" s="31">
        <v>18417.78</v>
      </c>
      <c r="CN103" s="31">
        <v>976590.9</v>
      </c>
      <c r="CO103" s="31">
        <v>5427507</v>
      </c>
      <c r="CP103" s="31">
        <v>-23883240</v>
      </c>
      <c r="CQ103" s="31">
        <v>-4440142</v>
      </c>
      <c r="CR103" s="31">
        <v>185827</v>
      </c>
      <c r="CS103" s="31">
        <v>66029013</v>
      </c>
      <c r="CT103" s="31">
        <v>1380020</v>
      </c>
    </row>
    <row r="104" spans="1:98" s="33" customFormat="1">
      <c r="A104" s="38" t="s">
        <v>242</v>
      </c>
      <c r="B104" s="31">
        <v>6931673</v>
      </c>
      <c r="C104" s="31">
        <v>0</v>
      </c>
      <c r="D104" s="31">
        <v>0</v>
      </c>
      <c r="E104" s="31">
        <v>110396.03</v>
      </c>
      <c r="F104" s="31">
        <v>0</v>
      </c>
      <c r="G104" s="31">
        <v>667186.99</v>
      </c>
      <c r="H104" s="31">
        <v>2118056.79</v>
      </c>
      <c r="I104" s="31">
        <v>0</v>
      </c>
      <c r="J104" s="31">
        <v>92222.94</v>
      </c>
      <c r="K104" s="31">
        <v>0</v>
      </c>
      <c r="L104" s="31">
        <v>0</v>
      </c>
      <c r="M104" s="31">
        <v>3766694.48</v>
      </c>
      <c r="N104" s="31">
        <v>0</v>
      </c>
      <c r="O104" s="31">
        <v>0</v>
      </c>
      <c r="P104" s="31">
        <v>7206.24</v>
      </c>
      <c r="Q104" s="31">
        <v>169909.76000000001</v>
      </c>
      <c r="R104" s="31">
        <v>26637091</v>
      </c>
      <c r="S104" s="31">
        <v>15341628.130000001</v>
      </c>
      <c r="T104" s="31">
        <v>0</v>
      </c>
      <c r="U104" s="31">
        <v>73021.350000000006</v>
      </c>
      <c r="V104" s="31">
        <v>0</v>
      </c>
      <c r="W104" s="31">
        <v>0</v>
      </c>
      <c r="X104" s="31">
        <v>185958.62</v>
      </c>
      <c r="Y104" s="31">
        <v>353988.5</v>
      </c>
      <c r="Z104" s="31">
        <v>25246.34</v>
      </c>
      <c r="AA104" s="31">
        <v>0</v>
      </c>
      <c r="AB104" s="31">
        <v>0</v>
      </c>
      <c r="AC104" s="31">
        <v>0</v>
      </c>
      <c r="AD104" s="31">
        <v>247297.98</v>
      </c>
      <c r="AE104" s="31">
        <v>0</v>
      </c>
      <c r="AF104" s="31">
        <v>25973.599999999999</v>
      </c>
      <c r="AG104" s="31">
        <v>447321.18</v>
      </c>
      <c r="AH104" s="31">
        <v>0</v>
      </c>
      <c r="AI104" s="31">
        <v>211637.76000000001</v>
      </c>
      <c r="AJ104" s="31">
        <v>51829.15</v>
      </c>
      <c r="AK104" s="31">
        <v>0</v>
      </c>
      <c r="AL104" s="31">
        <v>0</v>
      </c>
      <c r="AM104" s="31">
        <v>967508.74</v>
      </c>
      <c r="AN104" s="31">
        <v>388172.96</v>
      </c>
      <c r="AO104" s="31">
        <v>419871.21</v>
      </c>
      <c r="AP104" s="31">
        <v>50400</v>
      </c>
      <c r="AQ104" s="31">
        <v>0</v>
      </c>
      <c r="AR104" s="31">
        <v>5739102.5999999996</v>
      </c>
      <c r="AS104" s="31">
        <v>293490.59000000003</v>
      </c>
      <c r="AT104" s="31">
        <v>508448.71</v>
      </c>
      <c r="AU104" s="31">
        <v>0</v>
      </c>
      <c r="AV104" s="31">
        <v>0</v>
      </c>
      <c r="AW104" s="31">
        <v>0</v>
      </c>
      <c r="AX104" s="31">
        <v>7004.75</v>
      </c>
      <c r="AY104" s="31">
        <v>6160</v>
      </c>
      <c r="AZ104" s="31">
        <v>171870.25</v>
      </c>
      <c r="BA104" s="31">
        <v>0</v>
      </c>
      <c r="BB104" s="31">
        <v>1121158.49</v>
      </c>
      <c r="BC104" s="31">
        <v>0</v>
      </c>
      <c r="BD104" s="31">
        <v>0</v>
      </c>
      <c r="BE104" s="31">
        <v>0</v>
      </c>
      <c r="BF104" s="31">
        <v>0</v>
      </c>
      <c r="BG104" s="31">
        <v>0</v>
      </c>
      <c r="BH104" s="40">
        <v>9816038</v>
      </c>
      <c r="BI104" s="31">
        <v>0</v>
      </c>
      <c r="BJ104" s="31">
        <v>0</v>
      </c>
      <c r="BK104" s="31">
        <v>0</v>
      </c>
      <c r="BL104" s="31">
        <v>0</v>
      </c>
      <c r="BM104" s="31">
        <v>9716982.0399999991</v>
      </c>
      <c r="BN104" s="31">
        <v>0</v>
      </c>
      <c r="BO104" s="31">
        <v>0</v>
      </c>
      <c r="BP104" s="31">
        <v>0</v>
      </c>
      <c r="BQ104" s="31">
        <v>99056.2</v>
      </c>
      <c r="BR104" s="31">
        <v>0</v>
      </c>
      <c r="BS104" s="31">
        <v>0</v>
      </c>
      <c r="BT104" s="31">
        <v>0</v>
      </c>
      <c r="BU104" s="31">
        <v>0</v>
      </c>
      <c r="BV104" s="31">
        <v>0</v>
      </c>
      <c r="BW104" s="31">
        <v>0</v>
      </c>
      <c r="BX104" s="31">
        <v>0</v>
      </c>
      <c r="BY104" s="31">
        <v>0</v>
      </c>
      <c r="BZ104" s="31">
        <v>0</v>
      </c>
      <c r="CA104" s="31">
        <v>0</v>
      </c>
      <c r="CB104" s="31">
        <v>0</v>
      </c>
      <c r="CC104" s="31">
        <v>36959551</v>
      </c>
      <c r="CD104" s="31">
        <v>0</v>
      </c>
      <c r="CE104" s="31">
        <v>2934944</v>
      </c>
      <c r="CF104" s="31">
        <v>461781</v>
      </c>
      <c r="CG104" s="31">
        <v>0</v>
      </c>
      <c r="CH104" s="31">
        <v>1474990.36</v>
      </c>
      <c r="CI104" s="31">
        <v>0</v>
      </c>
      <c r="CJ104" s="31">
        <v>0</v>
      </c>
      <c r="CK104" s="31">
        <v>0</v>
      </c>
      <c r="CL104" s="31">
        <v>104555</v>
      </c>
      <c r="CM104" s="31">
        <v>41779.120000000003</v>
      </c>
      <c r="CN104" s="31">
        <v>1239768.0900000001</v>
      </c>
      <c r="CO104" s="31">
        <v>2778606</v>
      </c>
      <c r="CP104" s="31">
        <v>-4910405</v>
      </c>
      <c r="CQ104" s="31">
        <v>-2871782</v>
      </c>
      <c r="CR104" s="31">
        <v>110209</v>
      </c>
      <c r="CS104" s="31">
        <v>34495920</v>
      </c>
      <c r="CT104" s="31">
        <v>1099185</v>
      </c>
    </row>
    <row r="105" spans="1:98" s="33" customFormat="1">
      <c r="A105" s="38" t="s">
        <v>243</v>
      </c>
      <c r="B105" s="31">
        <v>6651699</v>
      </c>
      <c r="C105" s="31">
        <v>191731.82</v>
      </c>
      <c r="D105" s="31">
        <v>0</v>
      </c>
      <c r="E105" s="31">
        <v>0</v>
      </c>
      <c r="F105" s="31">
        <v>0</v>
      </c>
      <c r="G105" s="31">
        <v>636543.77</v>
      </c>
      <c r="H105" s="31">
        <v>1872308.34</v>
      </c>
      <c r="I105" s="31">
        <v>0</v>
      </c>
      <c r="J105" s="31">
        <v>5206.18</v>
      </c>
      <c r="K105" s="31">
        <v>0</v>
      </c>
      <c r="L105" s="31">
        <v>0</v>
      </c>
      <c r="M105" s="31">
        <v>3746833.5</v>
      </c>
      <c r="N105" s="31">
        <v>33000</v>
      </c>
      <c r="O105" s="31">
        <v>0</v>
      </c>
      <c r="P105" s="31">
        <v>0</v>
      </c>
      <c r="Q105" s="31">
        <v>166075.20000000001</v>
      </c>
      <c r="R105" s="31">
        <v>11967498</v>
      </c>
      <c r="S105" s="31">
        <v>7612937.04</v>
      </c>
      <c r="T105" s="31">
        <v>0</v>
      </c>
      <c r="U105" s="31">
        <v>25985.5</v>
      </c>
      <c r="V105" s="31">
        <v>0</v>
      </c>
      <c r="W105" s="31">
        <v>0</v>
      </c>
      <c r="X105" s="31">
        <v>361325.35</v>
      </c>
      <c r="Y105" s="31">
        <v>88528</v>
      </c>
      <c r="Z105" s="31">
        <v>93938.2</v>
      </c>
      <c r="AA105" s="31">
        <v>0</v>
      </c>
      <c r="AB105" s="31">
        <v>30200</v>
      </c>
      <c r="AC105" s="31">
        <v>0</v>
      </c>
      <c r="AD105" s="31">
        <v>75051.86</v>
      </c>
      <c r="AE105" s="31">
        <v>0</v>
      </c>
      <c r="AF105" s="31">
        <v>0</v>
      </c>
      <c r="AG105" s="31">
        <v>407305.98</v>
      </c>
      <c r="AH105" s="31">
        <v>0</v>
      </c>
      <c r="AI105" s="31">
        <v>175745.78</v>
      </c>
      <c r="AJ105" s="31">
        <v>14372.99</v>
      </c>
      <c r="AK105" s="31">
        <v>0</v>
      </c>
      <c r="AL105" s="31">
        <v>0</v>
      </c>
      <c r="AM105" s="31">
        <v>269819.64</v>
      </c>
      <c r="AN105" s="31">
        <v>85268.17</v>
      </c>
      <c r="AO105" s="31">
        <v>9225.73</v>
      </c>
      <c r="AP105" s="31">
        <v>0</v>
      </c>
      <c r="AQ105" s="31">
        <v>0</v>
      </c>
      <c r="AR105" s="31">
        <v>2483924.75</v>
      </c>
      <c r="AS105" s="31">
        <v>0</v>
      </c>
      <c r="AT105" s="31">
        <v>0</v>
      </c>
      <c r="AU105" s="31">
        <v>0</v>
      </c>
      <c r="AV105" s="31">
        <v>0</v>
      </c>
      <c r="AW105" s="31">
        <v>0</v>
      </c>
      <c r="AX105" s="31">
        <v>0</v>
      </c>
      <c r="AY105" s="31">
        <v>0</v>
      </c>
      <c r="AZ105" s="31">
        <v>10308.1</v>
      </c>
      <c r="BA105" s="31">
        <v>0</v>
      </c>
      <c r="BB105" s="31">
        <v>209911.16</v>
      </c>
      <c r="BC105" s="31">
        <v>0</v>
      </c>
      <c r="BD105" s="31">
        <v>13650</v>
      </c>
      <c r="BE105" s="31">
        <v>0</v>
      </c>
      <c r="BF105" s="31">
        <v>0</v>
      </c>
      <c r="BG105" s="31">
        <v>0</v>
      </c>
      <c r="BH105" s="40">
        <v>7364461</v>
      </c>
      <c r="BI105" s="31">
        <v>0</v>
      </c>
      <c r="BJ105" s="31">
        <v>0</v>
      </c>
      <c r="BK105" s="31">
        <v>7000000</v>
      </c>
      <c r="BL105" s="31">
        <v>0</v>
      </c>
      <c r="BM105" s="31">
        <v>364460.94</v>
      </c>
      <c r="BN105" s="31">
        <v>0</v>
      </c>
      <c r="BO105" s="31">
        <v>0</v>
      </c>
      <c r="BP105" s="31">
        <v>0</v>
      </c>
      <c r="BQ105" s="31">
        <v>0</v>
      </c>
      <c r="BR105" s="31">
        <v>0</v>
      </c>
      <c r="BS105" s="31">
        <v>0</v>
      </c>
      <c r="BT105" s="31">
        <v>0</v>
      </c>
      <c r="BU105" s="31">
        <v>0</v>
      </c>
      <c r="BV105" s="31">
        <v>0</v>
      </c>
      <c r="BW105" s="31">
        <v>0</v>
      </c>
      <c r="BX105" s="31">
        <v>0</v>
      </c>
      <c r="BY105" s="31">
        <v>0</v>
      </c>
      <c r="BZ105" s="31">
        <v>0</v>
      </c>
      <c r="CA105" s="31">
        <v>0</v>
      </c>
      <c r="CB105" s="31">
        <v>0</v>
      </c>
      <c r="CC105" s="31">
        <v>25392326</v>
      </c>
      <c r="CD105" s="31">
        <v>0</v>
      </c>
      <c r="CE105" s="31">
        <v>2703503</v>
      </c>
      <c r="CF105" s="31">
        <v>0</v>
      </c>
      <c r="CG105" s="31">
        <v>0</v>
      </c>
      <c r="CH105" s="31">
        <v>951507.47</v>
      </c>
      <c r="CI105" s="31">
        <v>0</v>
      </c>
      <c r="CJ105" s="31">
        <v>0</v>
      </c>
      <c r="CK105" s="31">
        <v>0</v>
      </c>
      <c r="CL105" s="31">
        <v>86884</v>
      </c>
      <c r="CM105" s="31">
        <v>0</v>
      </c>
      <c r="CN105" s="31">
        <v>261031.67</v>
      </c>
      <c r="CO105" s="31">
        <v>1894077</v>
      </c>
      <c r="CP105" s="31">
        <v>-2722095</v>
      </c>
      <c r="CQ105" s="31">
        <v>-2060321</v>
      </c>
      <c r="CR105" s="31">
        <v>66547</v>
      </c>
      <c r="CS105" s="31">
        <v>23563745</v>
      </c>
      <c r="CT105" s="31">
        <v>647447</v>
      </c>
    </row>
    <row r="106" spans="1:98" s="33" customFormat="1">
      <c r="A106" s="38" t="s">
        <v>244</v>
      </c>
      <c r="B106" s="31">
        <v>4500102</v>
      </c>
      <c r="C106" s="31">
        <v>73867.81</v>
      </c>
      <c r="D106" s="31">
        <v>0</v>
      </c>
      <c r="E106" s="31">
        <v>531702.86</v>
      </c>
      <c r="F106" s="31">
        <v>0</v>
      </c>
      <c r="G106" s="31">
        <v>475181.55</v>
      </c>
      <c r="H106" s="31">
        <v>1160306.8</v>
      </c>
      <c r="I106" s="31">
        <v>0</v>
      </c>
      <c r="J106" s="31">
        <v>24003.040000000001</v>
      </c>
      <c r="K106" s="31">
        <v>0</v>
      </c>
      <c r="L106" s="31">
        <v>0</v>
      </c>
      <c r="M106" s="31">
        <v>2036476.96</v>
      </c>
      <c r="N106" s="31">
        <v>110145.22</v>
      </c>
      <c r="O106" s="31">
        <v>0</v>
      </c>
      <c r="P106" s="31">
        <v>19072.27</v>
      </c>
      <c r="Q106" s="31">
        <v>69345.62</v>
      </c>
      <c r="R106" s="31">
        <v>27020450</v>
      </c>
      <c r="S106" s="31">
        <v>18628416.539999999</v>
      </c>
      <c r="T106" s="31">
        <v>0</v>
      </c>
      <c r="U106" s="31">
        <v>38412.71</v>
      </c>
      <c r="V106" s="31">
        <v>0</v>
      </c>
      <c r="W106" s="31">
        <v>0</v>
      </c>
      <c r="X106" s="31">
        <v>0</v>
      </c>
      <c r="Y106" s="31">
        <v>0</v>
      </c>
      <c r="Z106" s="31">
        <v>41360.94</v>
      </c>
      <c r="AA106" s="31">
        <v>0</v>
      </c>
      <c r="AB106" s="31">
        <v>2845.8</v>
      </c>
      <c r="AC106" s="31">
        <v>0</v>
      </c>
      <c r="AD106" s="31">
        <v>26303.87</v>
      </c>
      <c r="AE106" s="31">
        <v>30619</v>
      </c>
      <c r="AF106" s="31">
        <v>0</v>
      </c>
      <c r="AG106" s="31">
        <v>83108.179999999993</v>
      </c>
      <c r="AH106" s="31">
        <v>0</v>
      </c>
      <c r="AI106" s="31">
        <v>93868.49</v>
      </c>
      <c r="AJ106" s="31">
        <v>21587.67</v>
      </c>
      <c r="AK106" s="31">
        <v>0</v>
      </c>
      <c r="AL106" s="31">
        <v>0</v>
      </c>
      <c r="AM106" s="31">
        <v>4377764.9800000004</v>
      </c>
      <c r="AN106" s="31">
        <v>0</v>
      </c>
      <c r="AO106" s="31">
        <v>151019.99</v>
      </c>
      <c r="AP106" s="31">
        <v>5621.48</v>
      </c>
      <c r="AQ106" s="31">
        <v>0</v>
      </c>
      <c r="AR106" s="31">
        <v>2785616.95</v>
      </c>
      <c r="AS106" s="31">
        <v>0</v>
      </c>
      <c r="AT106" s="31">
        <v>0</v>
      </c>
      <c r="AU106" s="31">
        <v>0</v>
      </c>
      <c r="AV106" s="31">
        <v>0</v>
      </c>
      <c r="AW106" s="31">
        <v>0</v>
      </c>
      <c r="AX106" s="31">
        <v>15653</v>
      </c>
      <c r="AY106" s="31">
        <v>0</v>
      </c>
      <c r="AZ106" s="31">
        <v>8414.65</v>
      </c>
      <c r="BA106" s="31">
        <v>0</v>
      </c>
      <c r="BB106" s="31">
        <v>540958.92000000004</v>
      </c>
      <c r="BC106" s="31">
        <v>0</v>
      </c>
      <c r="BD106" s="31">
        <v>0</v>
      </c>
      <c r="BE106" s="31">
        <v>0</v>
      </c>
      <c r="BF106" s="31">
        <v>168876.45</v>
      </c>
      <c r="BG106" s="31">
        <v>0</v>
      </c>
      <c r="BH106" s="40">
        <v>7304624</v>
      </c>
      <c r="BI106" s="31">
        <v>0</v>
      </c>
      <c r="BJ106" s="31">
        <v>0</v>
      </c>
      <c r="BK106" s="31">
        <v>0</v>
      </c>
      <c r="BL106" s="31">
        <v>0</v>
      </c>
      <c r="BM106" s="31">
        <v>7268370.7300000004</v>
      </c>
      <c r="BN106" s="31">
        <v>0</v>
      </c>
      <c r="BO106" s="31">
        <v>13753.5</v>
      </c>
      <c r="BP106" s="31">
        <v>0</v>
      </c>
      <c r="BQ106" s="31">
        <v>22500</v>
      </c>
      <c r="BR106" s="31">
        <v>0</v>
      </c>
      <c r="BS106" s="31">
        <v>0</v>
      </c>
      <c r="BT106" s="31">
        <v>0</v>
      </c>
      <c r="BU106" s="31">
        <v>0</v>
      </c>
      <c r="BV106" s="31">
        <v>0</v>
      </c>
      <c r="BW106" s="31">
        <v>0</v>
      </c>
      <c r="BX106" s="31">
        <v>0</v>
      </c>
      <c r="BY106" s="31">
        <v>0</v>
      </c>
      <c r="BZ106" s="31">
        <v>0</v>
      </c>
      <c r="CA106" s="31">
        <v>0</v>
      </c>
      <c r="CB106" s="31">
        <v>0</v>
      </c>
      <c r="CC106" s="31">
        <v>5976427</v>
      </c>
      <c r="CD106" s="31">
        <v>0</v>
      </c>
      <c r="CE106" s="31">
        <v>0</v>
      </c>
      <c r="CF106" s="31">
        <v>333882.23999999999</v>
      </c>
      <c r="CG106" s="31">
        <v>329110.63</v>
      </c>
      <c r="CH106" s="31">
        <v>0</v>
      </c>
      <c r="CI106" s="31">
        <v>0</v>
      </c>
      <c r="CJ106" s="31">
        <v>0</v>
      </c>
      <c r="CK106" s="31">
        <v>0</v>
      </c>
      <c r="CL106" s="31">
        <v>47123</v>
      </c>
      <c r="CM106" s="31">
        <v>54449.96</v>
      </c>
      <c r="CN106" s="31">
        <v>126351.47</v>
      </c>
      <c r="CO106" s="31">
        <v>0</v>
      </c>
      <c r="CP106" s="31">
        <v>-7396705</v>
      </c>
      <c r="CQ106" s="31">
        <v>0</v>
      </c>
      <c r="CR106" s="31">
        <v>40461</v>
      </c>
      <c r="CS106" s="31">
        <v>12041163</v>
      </c>
      <c r="CT106" s="31">
        <v>400591</v>
      </c>
    </row>
    <row r="107" spans="1:98" s="33" customFormat="1">
      <c r="A107" s="38" t="s">
        <v>410</v>
      </c>
      <c r="B107" s="31">
        <v>927773</v>
      </c>
      <c r="C107" s="31">
        <v>0</v>
      </c>
      <c r="D107" s="31">
        <v>0</v>
      </c>
      <c r="E107" s="31">
        <v>0</v>
      </c>
      <c r="F107" s="31">
        <v>0</v>
      </c>
      <c r="G107" s="31">
        <v>0</v>
      </c>
      <c r="H107" s="31">
        <v>0</v>
      </c>
      <c r="I107" s="31">
        <v>0</v>
      </c>
      <c r="J107" s="31">
        <v>0</v>
      </c>
      <c r="K107" s="31">
        <v>0</v>
      </c>
      <c r="L107" s="31">
        <v>0</v>
      </c>
      <c r="M107" s="31">
        <v>927772.67</v>
      </c>
      <c r="N107" s="31">
        <v>0</v>
      </c>
      <c r="O107" s="31">
        <v>0</v>
      </c>
      <c r="P107" s="31">
        <v>0</v>
      </c>
      <c r="Q107" s="31">
        <v>0</v>
      </c>
      <c r="R107" s="31">
        <v>2309068</v>
      </c>
      <c r="S107" s="31">
        <v>0</v>
      </c>
      <c r="T107" s="31">
        <v>0</v>
      </c>
      <c r="U107" s="31">
        <v>0</v>
      </c>
      <c r="V107" s="31">
        <v>0</v>
      </c>
      <c r="W107" s="31">
        <v>0</v>
      </c>
      <c r="X107" s="31">
        <v>0</v>
      </c>
      <c r="Y107" s="31">
        <v>0</v>
      </c>
      <c r="Z107" s="31">
        <v>0</v>
      </c>
      <c r="AA107" s="31">
        <v>0</v>
      </c>
      <c r="AB107" s="31">
        <v>0</v>
      </c>
      <c r="AC107" s="31">
        <v>-1271682.83</v>
      </c>
      <c r="AD107" s="31">
        <v>0</v>
      </c>
      <c r="AE107" s="31">
        <v>15792</v>
      </c>
      <c r="AF107" s="31">
        <v>0</v>
      </c>
      <c r="AG107" s="31">
        <v>0</v>
      </c>
      <c r="AH107" s="31">
        <v>0</v>
      </c>
      <c r="AI107" s="31">
        <v>0</v>
      </c>
      <c r="AJ107" s="31">
        <v>1267.8599999999999</v>
      </c>
      <c r="AK107" s="31">
        <v>0</v>
      </c>
      <c r="AL107" s="31">
        <v>0</v>
      </c>
      <c r="AM107" s="31">
        <v>546539.91</v>
      </c>
      <c r="AN107" s="31">
        <v>0</v>
      </c>
      <c r="AO107" s="31">
        <v>0</v>
      </c>
      <c r="AP107" s="31">
        <v>0</v>
      </c>
      <c r="AQ107" s="31">
        <v>3017150.97</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0</v>
      </c>
      <c r="BG107" s="31">
        <v>0</v>
      </c>
      <c r="BH107" s="40">
        <v>286501</v>
      </c>
      <c r="BI107" s="31">
        <v>0</v>
      </c>
      <c r="BJ107" s="31">
        <v>0</v>
      </c>
      <c r="BK107" s="31">
        <v>0</v>
      </c>
      <c r="BL107" s="31">
        <v>0</v>
      </c>
      <c r="BM107" s="31">
        <v>286500.88</v>
      </c>
      <c r="BN107" s="31">
        <v>0</v>
      </c>
      <c r="BO107" s="31">
        <v>0</v>
      </c>
      <c r="BP107" s="31">
        <v>0</v>
      </c>
      <c r="BQ107" s="31">
        <v>0</v>
      </c>
      <c r="BR107" s="31">
        <v>0</v>
      </c>
      <c r="BS107" s="31">
        <v>0</v>
      </c>
      <c r="BT107" s="31">
        <v>0</v>
      </c>
      <c r="BU107" s="31">
        <v>0</v>
      </c>
      <c r="BV107" s="31">
        <v>0</v>
      </c>
      <c r="BW107" s="31">
        <v>0</v>
      </c>
      <c r="BX107" s="31">
        <v>0</v>
      </c>
      <c r="BY107" s="31">
        <v>0</v>
      </c>
      <c r="BZ107" s="31">
        <v>0</v>
      </c>
      <c r="CA107" s="31">
        <v>0</v>
      </c>
      <c r="CB107" s="31">
        <v>0</v>
      </c>
      <c r="CC107" s="31">
        <v>574323</v>
      </c>
      <c r="CD107" s="31">
        <v>0</v>
      </c>
      <c r="CE107" s="31">
        <v>0</v>
      </c>
      <c r="CF107" s="31">
        <v>0</v>
      </c>
      <c r="CG107" s="31">
        <v>0</v>
      </c>
      <c r="CH107" s="31">
        <v>0</v>
      </c>
      <c r="CI107" s="31">
        <v>0</v>
      </c>
      <c r="CJ107" s="31">
        <v>0</v>
      </c>
      <c r="CK107" s="31">
        <v>0</v>
      </c>
      <c r="CL107" s="31">
        <v>0</v>
      </c>
      <c r="CM107" s="31">
        <v>0</v>
      </c>
      <c r="CN107" s="31">
        <v>574323</v>
      </c>
      <c r="CO107" s="31">
        <v>0</v>
      </c>
      <c r="CP107" s="31">
        <v>0</v>
      </c>
      <c r="CQ107" s="31">
        <v>0</v>
      </c>
      <c r="CR107" s="31">
        <v>0</v>
      </c>
      <c r="CS107" s="31">
        <v>0</v>
      </c>
      <c r="CT107" s="31">
        <v>0</v>
      </c>
    </row>
    <row r="108" spans="1:98" s="33" customFormat="1">
      <c r="A108" s="38" t="s">
        <v>245</v>
      </c>
      <c r="B108" s="31">
        <v>140456747</v>
      </c>
      <c r="C108" s="31">
        <v>25555.35</v>
      </c>
      <c r="D108" s="31">
        <v>0</v>
      </c>
      <c r="E108" s="31">
        <v>529515.25</v>
      </c>
      <c r="F108" s="31">
        <v>0</v>
      </c>
      <c r="G108" s="31">
        <v>17001264.170000002</v>
      </c>
      <c r="H108" s="31">
        <v>46280817.119999997</v>
      </c>
      <c r="I108" s="31">
        <v>0</v>
      </c>
      <c r="J108" s="31">
        <v>46858.080000000002</v>
      </c>
      <c r="K108" s="31">
        <v>0</v>
      </c>
      <c r="L108" s="31">
        <v>389658.45</v>
      </c>
      <c r="M108" s="31">
        <v>74170910.829999998</v>
      </c>
      <c r="N108" s="31">
        <v>918046.39</v>
      </c>
      <c r="O108" s="31">
        <v>956345.25</v>
      </c>
      <c r="P108" s="31">
        <v>0</v>
      </c>
      <c r="Q108" s="31">
        <v>137776.4</v>
      </c>
      <c r="R108" s="31">
        <v>814931411</v>
      </c>
      <c r="S108" s="31">
        <v>526401806.41000003</v>
      </c>
      <c r="T108" s="31">
        <v>0</v>
      </c>
      <c r="U108" s="31">
        <v>533611.68000000005</v>
      </c>
      <c r="V108" s="31">
        <v>0</v>
      </c>
      <c r="W108" s="31">
        <v>0</v>
      </c>
      <c r="X108" s="31">
        <v>17016823.920000002</v>
      </c>
      <c r="Y108" s="31">
        <v>0</v>
      </c>
      <c r="Z108" s="31">
        <v>3349406.65</v>
      </c>
      <c r="AA108" s="31">
        <v>0</v>
      </c>
      <c r="AB108" s="31">
        <v>3149881.2</v>
      </c>
      <c r="AC108" s="31">
        <v>-14489403.439999999</v>
      </c>
      <c r="AD108" s="31">
        <v>3984110.04</v>
      </c>
      <c r="AE108" s="31">
        <v>4039134.04</v>
      </c>
      <c r="AF108" s="31">
        <v>0</v>
      </c>
      <c r="AG108" s="31">
        <v>5290675.32</v>
      </c>
      <c r="AH108" s="31">
        <v>-35952</v>
      </c>
      <c r="AI108" s="31">
        <v>2981183.7</v>
      </c>
      <c r="AJ108" s="31">
        <v>746437.24</v>
      </c>
      <c r="AK108" s="31">
        <v>0</v>
      </c>
      <c r="AL108" s="31">
        <v>21382436.899999999</v>
      </c>
      <c r="AM108" s="31">
        <v>30281332.309999999</v>
      </c>
      <c r="AN108" s="31">
        <v>11661226.640000001</v>
      </c>
      <c r="AO108" s="31">
        <v>61382.69</v>
      </c>
      <c r="AP108" s="31">
        <v>0</v>
      </c>
      <c r="AQ108" s="31">
        <v>120017.75</v>
      </c>
      <c r="AR108" s="31">
        <v>141871183.99000001</v>
      </c>
      <c r="AS108" s="31">
        <v>0</v>
      </c>
      <c r="AT108" s="31">
        <v>16635722.699999999</v>
      </c>
      <c r="AU108" s="31">
        <v>1746245.82</v>
      </c>
      <c r="AV108" s="31">
        <v>0</v>
      </c>
      <c r="AW108" s="31">
        <v>0</v>
      </c>
      <c r="AX108" s="31">
        <v>836307.96</v>
      </c>
      <c r="AY108" s="31">
        <v>1782072.34</v>
      </c>
      <c r="AZ108" s="31">
        <v>4685266.9000000004</v>
      </c>
      <c r="BA108" s="31">
        <v>0</v>
      </c>
      <c r="BB108" s="31">
        <v>29732662.109999999</v>
      </c>
      <c r="BC108" s="31">
        <v>0</v>
      </c>
      <c r="BD108" s="31">
        <v>243082.64</v>
      </c>
      <c r="BE108" s="31">
        <v>0</v>
      </c>
      <c r="BF108" s="31">
        <v>924755.09</v>
      </c>
      <c r="BG108" s="31">
        <v>0</v>
      </c>
      <c r="BH108" s="40">
        <v>146670575</v>
      </c>
      <c r="BI108" s="31">
        <v>0</v>
      </c>
      <c r="BJ108" s="31">
        <v>0</v>
      </c>
      <c r="BK108" s="31">
        <v>0</v>
      </c>
      <c r="BL108" s="31">
        <v>0</v>
      </c>
      <c r="BM108" s="31">
        <v>142715792.13999999</v>
      </c>
      <c r="BN108" s="31">
        <v>0</v>
      </c>
      <c r="BO108" s="31">
        <v>702479.94</v>
      </c>
      <c r="BP108" s="31">
        <v>0</v>
      </c>
      <c r="BQ108" s="31">
        <v>3252302.77</v>
      </c>
      <c r="BR108" s="31">
        <v>0</v>
      </c>
      <c r="BS108" s="31">
        <v>0</v>
      </c>
      <c r="BT108" s="31">
        <v>0</v>
      </c>
      <c r="BU108" s="31">
        <v>0</v>
      </c>
      <c r="BV108" s="31">
        <v>0</v>
      </c>
      <c r="BW108" s="31">
        <v>0</v>
      </c>
      <c r="BX108" s="31">
        <v>0</v>
      </c>
      <c r="BY108" s="31">
        <v>0</v>
      </c>
      <c r="BZ108" s="31">
        <v>0</v>
      </c>
      <c r="CA108" s="31">
        <v>0</v>
      </c>
      <c r="CB108" s="31">
        <v>0</v>
      </c>
      <c r="CC108" s="31">
        <v>833559903</v>
      </c>
      <c r="CD108" s="31">
        <v>5761511.5300000003</v>
      </c>
      <c r="CE108" s="31">
        <v>69078801</v>
      </c>
      <c r="CF108" s="31">
        <v>378570.59</v>
      </c>
      <c r="CG108" s="31">
        <v>0</v>
      </c>
      <c r="CH108" s="31">
        <v>0</v>
      </c>
      <c r="CI108" s="31">
        <v>0</v>
      </c>
      <c r="CJ108" s="31">
        <v>0</v>
      </c>
      <c r="CK108" s="31">
        <v>0</v>
      </c>
      <c r="CL108" s="31">
        <v>2888510</v>
      </c>
      <c r="CM108" s="31">
        <v>414247.09</v>
      </c>
      <c r="CN108" s="31">
        <v>6042933.2300000004</v>
      </c>
      <c r="CO108" s="31">
        <v>75129442</v>
      </c>
      <c r="CP108" s="31">
        <v>-134883313</v>
      </c>
      <c r="CQ108" s="31">
        <v>-76823626</v>
      </c>
      <c r="CR108" s="31">
        <v>2299513</v>
      </c>
      <c r="CS108" s="31">
        <v>874849847</v>
      </c>
      <c r="CT108" s="31">
        <v>8423466.8699999992</v>
      </c>
    </row>
    <row r="109" spans="1:98" s="33" customFormat="1">
      <c r="A109" s="38" t="s">
        <v>246</v>
      </c>
      <c r="B109" s="31">
        <v>6663777</v>
      </c>
      <c r="C109" s="31">
        <v>0</v>
      </c>
      <c r="D109" s="31">
        <v>0</v>
      </c>
      <c r="E109" s="31">
        <v>56589.42</v>
      </c>
      <c r="F109" s="31">
        <v>0</v>
      </c>
      <c r="G109" s="31">
        <v>668526.13</v>
      </c>
      <c r="H109" s="31">
        <v>2021630.07</v>
      </c>
      <c r="I109" s="31">
        <v>0</v>
      </c>
      <c r="J109" s="31">
        <v>24053.06</v>
      </c>
      <c r="K109" s="31">
        <v>0</v>
      </c>
      <c r="L109" s="31">
        <v>0</v>
      </c>
      <c r="M109" s="31">
        <v>3606068.69</v>
      </c>
      <c r="N109" s="31">
        <v>0</v>
      </c>
      <c r="O109" s="31">
        <v>9.31</v>
      </c>
      <c r="P109" s="31">
        <v>34475.550000000003</v>
      </c>
      <c r="Q109" s="31">
        <v>252424.29</v>
      </c>
      <c r="R109" s="31">
        <v>30365789</v>
      </c>
      <c r="S109" s="31">
        <v>14457154.119999999</v>
      </c>
      <c r="T109" s="31">
        <v>-397590.84</v>
      </c>
      <c r="U109" s="31">
        <v>85659.23</v>
      </c>
      <c r="V109" s="31">
        <v>0</v>
      </c>
      <c r="W109" s="31">
        <v>0</v>
      </c>
      <c r="X109" s="31">
        <v>665793.67000000004</v>
      </c>
      <c r="Y109" s="31">
        <v>6419.68</v>
      </c>
      <c r="Z109" s="31">
        <v>43268.51</v>
      </c>
      <c r="AA109" s="31">
        <v>14329.53</v>
      </c>
      <c r="AB109" s="31">
        <v>0</v>
      </c>
      <c r="AC109" s="31">
        <v>0</v>
      </c>
      <c r="AD109" s="31">
        <v>11703.69</v>
      </c>
      <c r="AE109" s="31">
        <v>55951.13</v>
      </c>
      <c r="AF109" s="31">
        <v>9600.68</v>
      </c>
      <c r="AG109" s="31">
        <v>125850.1</v>
      </c>
      <c r="AH109" s="31">
        <v>0</v>
      </c>
      <c r="AI109" s="31">
        <v>377420.36</v>
      </c>
      <c r="AJ109" s="31">
        <v>28595.95</v>
      </c>
      <c r="AK109" s="31">
        <v>5643333.3099999996</v>
      </c>
      <c r="AL109" s="31">
        <v>0</v>
      </c>
      <c r="AM109" s="31">
        <v>862422.02</v>
      </c>
      <c r="AN109" s="31">
        <v>258454.94</v>
      </c>
      <c r="AO109" s="31">
        <v>354928.78</v>
      </c>
      <c r="AP109" s="31">
        <v>1850</v>
      </c>
      <c r="AQ109" s="31">
        <v>0</v>
      </c>
      <c r="AR109" s="31">
        <v>5645582.71</v>
      </c>
      <c r="AS109" s="31">
        <v>0</v>
      </c>
      <c r="AT109" s="31">
        <v>581382.44999999995</v>
      </c>
      <c r="AU109" s="31">
        <v>0</v>
      </c>
      <c r="AV109" s="31">
        <v>0</v>
      </c>
      <c r="AW109" s="31">
        <v>0</v>
      </c>
      <c r="AX109" s="31">
        <v>0</v>
      </c>
      <c r="AY109" s="31">
        <v>0</v>
      </c>
      <c r="AZ109" s="31">
        <v>72049.919999999998</v>
      </c>
      <c r="BA109" s="31">
        <v>0</v>
      </c>
      <c r="BB109" s="31">
        <v>1446478.89</v>
      </c>
      <c r="BC109" s="31">
        <v>6440</v>
      </c>
      <c r="BD109" s="31">
        <v>0</v>
      </c>
      <c r="BE109" s="31">
        <v>0</v>
      </c>
      <c r="BF109" s="31">
        <v>8710.2999999999993</v>
      </c>
      <c r="BG109" s="31">
        <v>0</v>
      </c>
      <c r="BH109" s="40">
        <v>11631953</v>
      </c>
      <c r="BI109" s="31">
        <v>0</v>
      </c>
      <c r="BJ109" s="31">
        <v>0</v>
      </c>
      <c r="BK109" s="31">
        <v>0</v>
      </c>
      <c r="BL109" s="31">
        <v>0</v>
      </c>
      <c r="BM109" s="31">
        <v>11631953.460000001</v>
      </c>
      <c r="BN109" s="31">
        <v>0</v>
      </c>
      <c r="BO109" s="31">
        <v>0</v>
      </c>
      <c r="BP109" s="31">
        <v>0</v>
      </c>
      <c r="BQ109" s="31">
        <v>0</v>
      </c>
      <c r="BR109" s="31">
        <v>0</v>
      </c>
      <c r="BS109" s="31">
        <v>0</v>
      </c>
      <c r="BT109" s="31">
        <v>0</v>
      </c>
      <c r="BU109" s="31">
        <v>0</v>
      </c>
      <c r="BV109" s="31">
        <v>0</v>
      </c>
      <c r="BW109" s="31">
        <v>0</v>
      </c>
      <c r="BX109" s="31">
        <v>0</v>
      </c>
      <c r="BY109" s="31">
        <v>0</v>
      </c>
      <c r="BZ109" s="31">
        <v>0</v>
      </c>
      <c r="CA109" s="31">
        <v>0</v>
      </c>
      <c r="CB109" s="31">
        <v>0</v>
      </c>
      <c r="CC109" s="31">
        <v>38873870</v>
      </c>
      <c r="CD109" s="31">
        <v>0</v>
      </c>
      <c r="CE109" s="31">
        <v>3138196</v>
      </c>
      <c r="CF109" s="31">
        <v>146354.34</v>
      </c>
      <c r="CG109" s="31">
        <v>0</v>
      </c>
      <c r="CH109" s="31">
        <v>627053.6</v>
      </c>
      <c r="CI109" s="31">
        <v>0</v>
      </c>
      <c r="CJ109" s="31">
        <v>0</v>
      </c>
      <c r="CK109" s="31">
        <v>0</v>
      </c>
      <c r="CL109" s="31">
        <v>155360</v>
      </c>
      <c r="CM109" s="31">
        <v>27729.599999999999</v>
      </c>
      <c r="CN109" s="31">
        <v>534571.91</v>
      </c>
      <c r="CO109" s="31">
        <v>2942939</v>
      </c>
      <c r="CP109" s="31">
        <v>-5576822</v>
      </c>
      <c r="CQ109" s="31">
        <v>-3325850</v>
      </c>
      <c r="CR109" s="31">
        <v>107933</v>
      </c>
      <c r="CS109" s="31">
        <v>39207506</v>
      </c>
      <c r="CT109" s="31">
        <v>888899</v>
      </c>
    </row>
    <row r="110" spans="1:98" s="33" customFormat="1">
      <c r="A110" s="38" t="s">
        <v>247</v>
      </c>
      <c r="B110" s="31">
        <v>25850850</v>
      </c>
      <c r="C110" s="31">
        <v>136598.76999999999</v>
      </c>
      <c r="D110" s="31">
        <v>0</v>
      </c>
      <c r="E110" s="31">
        <v>116569.95</v>
      </c>
      <c r="F110" s="31">
        <v>0</v>
      </c>
      <c r="G110" s="31">
        <v>2702180.12</v>
      </c>
      <c r="H110" s="31">
        <v>7186540.8399999999</v>
      </c>
      <c r="I110" s="31">
        <v>0</v>
      </c>
      <c r="J110" s="31">
        <v>75452.600000000006</v>
      </c>
      <c r="K110" s="31">
        <v>0</v>
      </c>
      <c r="L110" s="31">
        <v>0</v>
      </c>
      <c r="M110" s="31">
        <v>14008895.73</v>
      </c>
      <c r="N110" s="31">
        <v>0</v>
      </c>
      <c r="O110" s="31">
        <v>13593.54</v>
      </c>
      <c r="P110" s="31">
        <v>610404.92000000004</v>
      </c>
      <c r="Q110" s="31">
        <v>1000613.03</v>
      </c>
      <c r="R110" s="31">
        <v>111539007</v>
      </c>
      <c r="S110" s="31">
        <v>73097648.359999999</v>
      </c>
      <c r="T110" s="31">
        <v>0</v>
      </c>
      <c r="U110" s="31">
        <v>266865.21999999997</v>
      </c>
      <c r="V110" s="31">
        <v>0</v>
      </c>
      <c r="W110" s="31">
        <v>0</v>
      </c>
      <c r="X110" s="31">
        <v>1090110.5900000001</v>
      </c>
      <c r="Y110" s="31">
        <v>0</v>
      </c>
      <c r="Z110" s="31">
        <v>0</v>
      </c>
      <c r="AA110" s="31">
        <v>214379.75</v>
      </c>
      <c r="AB110" s="31">
        <v>0</v>
      </c>
      <c r="AC110" s="31">
        <v>-730678.96</v>
      </c>
      <c r="AD110" s="31">
        <v>707150.07</v>
      </c>
      <c r="AE110" s="31">
        <v>437517.39</v>
      </c>
      <c r="AF110" s="31">
        <v>0</v>
      </c>
      <c r="AG110" s="31">
        <v>1450506.02</v>
      </c>
      <c r="AH110" s="31">
        <v>0</v>
      </c>
      <c r="AI110" s="31">
        <v>645753.75</v>
      </c>
      <c r="AJ110" s="31">
        <v>44171.18</v>
      </c>
      <c r="AK110" s="31">
        <v>0</v>
      </c>
      <c r="AL110" s="31">
        <v>0</v>
      </c>
      <c r="AM110" s="31">
        <v>1880131.85</v>
      </c>
      <c r="AN110" s="31">
        <v>1885585.23</v>
      </c>
      <c r="AO110" s="31">
        <v>47172.95</v>
      </c>
      <c r="AP110" s="31">
        <v>11651</v>
      </c>
      <c r="AQ110" s="31">
        <v>69767.03</v>
      </c>
      <c r="AR110" s="31">
        <v>22453935.760000002</v>
      </c>
      <c r="AS110" s="31">
        <v>0</v>
      </c>
      <c r="AT110" s="31">
        <v>1674399.87</v>
      </c>
      <c r="AU110" s="31">
        <v>0</v>
      </c>
      <c r="AV110" s="31">
        <v>0</v>
      </c>
      <c r="AW110" s="31">
        <v>0</v>
      </c>
      <c r="AX110" s="31">
        <v>969988.13</v>
      </c>
      <c r="AY110" s="31">
        <v>58430</v>
      </c>
      <c r="AZ110" s="31">
        <v>392959.98</v>
      </c>
      <c r="BA110" s="31">
        <v>7222.65</v>
      </c>
      <c r="BB110" s="31">
        <v>4813980.24</v>
      </c>
      <c r="BC110" s="31">
        <v>0</v>
      </c>
      <c r="BD110" s="31">
        <v>26134</v>
      </c>
      <c r="BE110" s="31">
        <v>0</v>
      </c>
      <c r="BF110" s="31">
        <v>0</v>
      </c>
      <c r="BG110" s="31">
        <v>24225</v>
      </c>
      <c r="BH110" s="40">
        <v>71001783</v>
      </c>
      <c r="BI110" s="31">
        <v>0</v>
      </c>
      <c r="BJ110" s="31">
        <v>0</v>
      </c>
      <c r="BK110" s="31">
        <v>0</v>
      </c>
      <c r="BL110" s="31">
        <v>0</v>
      </c>
      <c r="BM110" s="31">
        <v>70905487.599999994</v>
      </c>
      <c r="BN110" s="31">
        <v>0</v>
      </c>
      <c r="BO110" s="31">
        <v>4396.6899999999996</v>
      </c>
      <c r="BP110" s="31">
        <v>0</v>
      </c>
      <c r="BQ110" s="31">
        <v>91899.14</v>
      </c>
      <c r="BR110" s="31">
        <v>0</v>
      </c>
      <c r="BS110" s="31">
        <v>0</v>
      </c>
      <c r="BT110" s="31">
        <v>0</v>
      </c>
      <c r="BU110" s="31">
        <v>0</v>
      </c>
      <c r="BV110" s="31">
        <v>0</v>
      </c>
      <c r="BW110" s="31">
        <v>0</v>
      </c>
      <c r="BX110" s="31">
        <v>0</v>
      </c>
      <c r="BY110" s="31">
        <v>0</v>
      </c>
      <c r="BZ110" s="31">
        <v>0</v>
      </c>
      <c r="CA110" s="31">
        <v>0</v>
      </c>
      <c r="CB110" s="31">
        <v>0</v>
      </c>
      <c r="CC110" s="31">
        <v>129720191</v>
      </c>
      <c r="CD110" s="31">
        <v>110557.4</v>
      </c>
      <c r="CE110" s="31">
        <v>6454292</v>
      </c>
      <c r="CF110" s="31">
        <v>0</v>
      </c>
      <c r="CG110" s="31">
        <v>0</v>
      </c>
      <c r="CH110" s="31">
        <v>614220.12</v>
      </c>
      <c r="CI110" s="31">
        <v>0</v>
      </c>
      <c r="CJ110" s="31">
        <v>0</v>
      </c>
      <c r="CK110" s="31">
        <v>0</v>
      </c>
      <c r="CL110" s="31">
        <v>497004</v>
      </c>
      <c r="CM110" s="31">
        <v>237256.41</v>
      </c>
      <c r="CN110" s="31">
        <v>1706702.6</v>
      </c>
      <c r="CO110" s="31">
        <v>0</v>
      </c>
      <c r="CP110" s="31">
        <v>-22663630</v>
      </c>
      <c r="CQ110" s="31">
        <v>-11537275</v>
      </c>
      <c r="CR110" s="31">
        <v>367693</v>
      </c>
      <c r="CS110" s="31">
        <v>151603400</v>
      </c>
      <c r="CT110" s="31">
        <v>2329970</v>
      </c>
    </row>
    <row r="111" spans="1:98" s="33" customFormat="1">
      <c r="A111" s="38" t="s">
        <v>248</v>
      </c>
      <c r="B111" s="31">
        <v>4330360</v>
      </c>
      <c r="C111" s="31">
        <v>1947730</v>
      </c>
      <c r="D111" s="31">
        <v>0</v>
      </c>
      <c r="E111" s="31">
        <v>60561.77</v>
      </c>
      <c r="F111" s="31">
        <v>0</v>
      </c>
      <c r="G111" s="31">
        <v>265568</v>
      </c>
      <c r="H111" s="31">
        <v>529474.86</v>
      </c>
      <c r="I111" s="31">
        <v>0</v>
      </c>
      <c r="J111" s="31">
        <v>21187.98</v>
      </c>
      <c r="K111" s="31">
        <v>0</v>
      </c>
      <c r="L111" s="31">
        <v>0</v>
      </c>
      <c r="M111" s="31">
        <v>1475885.32</v>
      </c>
      <c r="N111" s="31">
        <v>0</v>
      </c>
      <c r="O111" s="31">
        <v>0</v>
      </c>
      <c r="P111" s="31">
        <v>0</v>
      </c>
      <c r="Q111" s="31">
        <v>29951.88</v>
      </c>
      <c r="R111" s="31">
        <v>7883756</v>
      </c>
      <c r="S111" s="31">
        <v>5392361.1600000001</v>
      </c>
      <c r="T111" s="31">
        <v>0</v>
      </c>
      <c r="U111" s="31">
        <v>49048.800000000003</v>
      </c>
      <c r="V111" s="31">
        <v>0</v>
      </c>
      <c r="W111" s="31">
        <v>0</v>
      </c>
      <c r="X111" s="31">
        <v>0</v>
      </c>
      <c r="Y111" s="31">
        <v>0</v>
      </c>
      <c r="Z111" s="31">
        <v>0</v>
      </c>
      <c r="AA111" s="31">
        <v>0</v>
      </c>
      <c r="AB111" s="31">
        <v>0</v>
      </c>
      <c r="AC111" s="31">
        <v>0</v>
      </c>
      <c r="AD111" s="31">
        <v>0</v>
      </c>
      <c r="AE111" s="31">
        <v>0</v>
      </c>
      <c r="AF111" s="31">
        <v>0</v>
      </c>
      <c r="AG111" s="31">
        <v>0</v>
      </c>
      <c r="AH111" s="31">
        <v>0</v>
      </c>
      <c r="AI111" s="31">
        <v>0</v>
      </c>
      <c r="AJ111" s="31">
        <v>1882.63</v>
      </c>
      <c r="AK111" s="31">
        <v>0</v>
      </c>
      <c r="AL111" s="31">
        <v>0</v>
      </c>
      <c r="AM111" s="31">
        <v>1646998.21</v>
      </c>
      <c r="AN111" s="31">
        <v>5078.53</v>
      </c>
      <c r="AO111" s="31">
        <v>23172.3</v>
      </c>
      <c r="AP111" s="31">
        <v>0</v>
      </c>
      <c r="AQ111" s="31">
        <v>0</v>
      </c>
      <c r="AR111" s="31">
        <v>429192.42</v>
      </c>
      <c r="AS111" s="31">
        <v>240023.23</v>
      </c>
      <c r="AT111" s="31">
        <v>0</v>
      </c>
      <c r="AU111" s="31">
        <v>0</v>
      </c>
      <c r="AV111" s="31">
        <v>0</v>
      </c>
      <c r="AW111" s="31">
        <v>0</v>
      </c>
      <c r="AX111" s="31">
        <v>0</v>
      </c>
      <c r="AY111" s="31">
        <v>0</v>
      </c>
      <c r="AZ111" s="31">
        <v>311.39999999999998</v>
      </c>
      <c r="BA111" s="31">
        <v>0</v>
      </c>
      <c r="BB111" s="31">
        <v>95687.56</v>
      </c>
      <c r="BC111" s="31">
        <v>0</v>
      </c>
      <c r="BD111" s="31">
        <v>0</v>
      </c>
      <c r="BE111" s="31">
        <v>0</v>
      </c>
      <c r="BF111" s="31">
        <v>0</v>
      </c>
      <c r="BG111" s="31">
        <v>0</v>
      </c>
      <c r="BH111" s="40">
        <v>232620</v>
      </c>
      <c r="BI111" s="31">
        <v>0</v>
      </c>
      <c r="BJ111" s="31">
        <v>0</v>
      </c>
      <c r="BK111" s="31">
        <v>0</v>
      </c>
      <c r="BL111" s="31">
        <v>0</v>
      </c>
      <c r="BM111" s="31">
        <v>232620</v>
      </c>
      <c r="BN111" s="31">
        <v>0</v>
      </c>
      <c r="BO111" s="31">
        <v>0</v>
      </c>
      <c r="BP111" s="31">
        <v>0</v>
      </c>
      <c r="BQ111" s="31">
        <v>0</v>
      </c>
      <c r="BR111" s="31">
        <v>0</v>
      </c>
      <c r="BS111" s="31">
        <v>0</v>
      </c>
      <c r="BT111" s="31">
        <v>0</v>
      </c>
      <c r="BU111" s="31">
        <v>0</v>
      </c>
      <c r="BV111" s="31">
        <v>0</v>
      </c>
      <c r="BW111" s="31">
        <v>0</v>
      </c>
      <c r="BX111" s="31">
        <v>0</v>
      </c>
      <c r="BY111" s="31">
        <v>0</v>
      </c>
      <c r="BZ111" s="31">
        <v>0</v>
      </c>
      <c r="CA111" s="31">
        <v>0</v>
      </c>
      <c r="CB111" s="31">
        <v>0</v>
      </c>
      <c r="CC111" s="31">
        <v>4366553</v>
      </c>
      <c r="CD111" s="31">
        <v>0</v>
      </c>
      <c r="CE111" s="31">
        <v>0</v>
      </c>
      <c r="CF111" s="31">
        <v>37931.35</v>
      </c>
      <c r="CG111" s="31">
        <v>0</v>
      </c>
      <c r="CH111" s="31">
        <v>0</v>
      </c>
      <c r="CI111" s="31">
        <v>0</v>
      </c>
      <c r="CJ111" s="31">
        <v>0</v>
      </c>
      <c r="CK111" s="31">
        <v>0</v>
      </c>
      <c r="CL111" s="31">
        <v>45651</v>
      </c>
      <c r="CM111" s="31">
        <v>0</v>
      </c>
      <c r="CN111" s="31">
        <v>224777.55</v>
      </c>
      <c r="CO111" s="31">
        <v>425302</v>
      </c>
      <c r="CP111" s="31">
        <v>-1746564</v>
      </c>
      <c r="CQ111" s="31">
        <v>-352485</v>
      </c>
      <c r="CR111" s="31">
        <v>21869</v>
      </c>
      <c r="CS111" s="31">
        <v>5244658</v>
      </c>
      <c r="CT111" s="31">
        <v>465413</v>
      </c>
    </row>
    <row r="112" spans="1:98" s="33" customFormat="1">
      <c r="A112" s="38" t="s">
        <v>249</v>
      </c>
      <c r="B112" s="31">
        <v>3573421</v>
      </c>
      <c r="C112" s="31">
        <v>0</v>
      </c>
      <c r="D112" s="31">
        <v>0</v>
      </c>
      <c r="E112" s="31">
        <v>0</v>
      </c>
      <c r="F112" s="31">
        <v>0</v>
      </c>
      <c r="G112" s="31">
        <v>302629.74</v>
      </c>
      <c r="H112" s="31">
        <v>928789.7</v>
      </c>
      <c r="I112" s="31">
        <v>0</v>
      </c>
      <c r="J112" s="31">
        <v>3053.68</v>
      </c>
      <c r="K112" s="31">
        <v>0</v>
      </c>
      <c r="L112" s="31">
        <v>0</v>
      </c>
      <c r="M112" s="31">
        <v>2141293.5699999998</v>
      </c>
      <c r="N112" s="31">
        <v>45000</v>
      </c>
      <c r="O112" s="31">
        <v>66115.09</v>
      </c>
      <c r="P112" s="31">
        <v>0</v>
      </c>
      <c r="Q112" s="31">
        <v>86539.04</v>
      </c>
      <c r="R112" s="31">
        <v>12866339</v>
      </c>
      <c r="S112" s="31">
        <v>9071447.4399999995</v>
      </c>
      <c r="T112" s="31">
        <v>0</v>
      </c>
      <c r="U112" s="31">
        <v>12985.18</v>
      </c>
      <c r="V112" s="31">
        <v>0</v>
      </c>
      <c r="W112" s="31">
        <v>0</v>
      </c>
      <c r="X112" s="31">
        <v>0</v>
      </c>
      <c r="Y112" s="31">
        <v>0</v>
      </c>
      <c r="Z112" s="31">
        <v>0</v>
      </c>
      <c r="AA112" s="31">
        <v>0</v>
      </c>
      <c r="AB112" s="31">
        <v>0</v>
      </c>
      <c r="AC112" s="31">
        <v>0</v>
      </c>
      <c r="AD112" s="31">
        <v>25284.5</v>
      </c>
      <c r="AE112" s="31">
        <v>0</v>
      </c>
      <c r="AF112" s="31">
        <v>0</v>
      </c>
      <c r="AG112" s="31">
        <v>0</v>
      </c>
      <c r="AH112" s="31">
        <v>0</v>
      </c>
      <c r="AI112" s="31">
        <v>0</v>
      </c>
      <c r="AJ112" s="31">
        <v>73365.02</v>
      </c>
      <c r="AK112" s="31">
        <v>0</v>
      </c>
      <c r="AL112" s="31">
        <v>0</v>
      </c>
      <c r="AM112" s="31">
        <v>145824.99</v>
      </c>
      <c r="AN112" s="31">
        <v>19664.23</v>
      </c>
      <c r="AO112" s="31">
        <v>26523.52</v>
      </c>
      <c r="AP112" s="31">
        <v>0</v>
      </c>
      <c r="AQ112" s="31">
        <v>0</v>
      </c>
      <c r="AR112" s="31">
        <v>2121356.33</v>
      </c>
      <c r="AS112" s="31">
        <v>552937.77</v>
      </c>
      <c r="AT112" s="31">
        <v>92782.81</v>
      </c>
      <c r="AU112" s="31">
        <v>0</v>
      </c>
      <c r="AV112" s="31">
        <v>0</v>
      </c>
      <c r="AW112" s="31">
        <v>0</v>
      </c>
      <c r="AX112" s="31">
        <v>110094.38</v>
      </c>
      <c r="AY112" s="31">
        <v>0</v>
      </c>
      <c r="AZ112" s="31">
        <v>6363.18</v>
      </c>
      <c r="BA112" s="31">
        <v>0</v>
      </c>
      <c r="BB112" s="31">
        <v>598023.04</v>
      </c>
      <c r="BC112" s="31">
        <v>457.05</v>
      </c>
      <c r="BD112" s="31">
        <v>9230</v>
      </c>
      <c r="BE112" s="31">
        <v>0</v>
      </c>
      <c r="BF112" s="31">
        <v>0</v>
      </c>
      <c r="BG112" s="31">
        <v>0</v>
      </c>
      <c r="BH112" s="40">
        <v>612287</v>
      </c>
      <c r="BI112" s="31">
        <v>0</v>
      </c>
      <c r="BJ112" s="31">
        <v>0</v>
      </c>
      <c r="BK112" s="31">
        <v>0</v>
      </c>
      <c r="BL112" s="31">
        <v>0</v>
      </c>
      <c r="BM112" s="31">
        <v>549337.27</v>
      </c>
      <c r="BN112" s="31">
        <v>0</v>
      </c>
      <c r="BO112" s="31">
        <v>21778.69</v>
      </c>
      <c r="BP112" s="31">
        <v>0</v>
      </c>
      <c r="BQ112" s="31">
        <v>41171</v>
      </c>
      <c r="BR112" s="31">
        <v>0</v>
      </c>
      <c r="BS112" s="31">
        <v>0</v>
      </c>
      <c r="BT112" s="31">
        <v>0</v>
      </c>
      <c r="BU112" s="31">
        <v>0</v>
      </c>
      <c r="BV112" s="31">
        <v>0</v>
      </c>
      <c r="BW112" s="31">
        <v>0</v>
      </c>
      <c r="BX112" s="31">
        <v>0</v>
      </c>
      <c r="BY112" s="31">
        <v>0</v>
      </c>
      <c r="BZ112" s="31">
        <v>0</v>
      </c>
      <c r="CA112" s="31">
        <v>0</v>
      </c>
      <c r="CB112" s="31">
        <v>0</v>
      </c>
      <c r="CC112" s="31">
        <v>22482971</v>
      </c>
      <c r="CD112" s="31">
        <v>605374.19999999995</v>
      </c>
      <c r="CE112" s="31">
        <v>2578365</v>
      </c>
      <c r="CF112" s="31">
        <v>0</v>
      </c>
      <c r="CG112" s="31">
        <v>0</v>
      </c>
      <c r="CH112" s="31">
        <v>704956.78</v>
      </c>
      <c r="CI112" s="31">
        <v>0</v>
      </c>
      <c r="CJ112" s="31">
        <v>0</v>
      </c>
      <c r="CK112" s="31">
        <v>0</v>
      </c>
      <c r="CL112" s="31">
        <v>64795</v>
      </c>
      <c r="CM112" s="31">
        <v>14158.8</v>
      </c>
      <c r="CN112" s="31">
        <v>663597.11</v>
      </c>
      <c r="CO112" s="31">
        <v>1506196</v>
      </c>
      <c r="CP112" s="31">
        <v>-2528713</v>
      </c>
      <c r="CQ112" s="31">
        <v>-1670227</v>
      </c>
      <c r="CR112" s="31">
        <v>40451</v>
      </c>
      <c r="CS112" s="31">
        <v>19895930</v>
      </c>
      <c r="CT112" s="31">
        <v>608087</v>
      </c>
    </row>
    <row r="113" spans="1:98" s="33" customFormat="1">
      <c r="A113" s="38" t="s">
        <v>250</v>
      </c>
      <c r="B113" s="31">
        <v>3015502</v>
      </c>
      <c r="C113" s="31">
        <v>0</v>
      </c>
      <c r="D113" s="31">
        <v>0</v>
      </c>
      <c r="E113" s="31">
        <v>0</v>
      </c>
      <c r="F113" s="31">
        <v>0</v>
      </c>
      <c r="G113" s="31">
        <v>286626.56</v>
      </c>
      <c r="H113" s="31">
        <v>886433.92</v>
      </c>
      <c r="I113" s="31">
        <v>0</v>
      </c>
      <c r="J113" s="31">
        <v>18773.14</v>
      </c>
      <c r="K113" s="31">
        <v>0</v>
      </c>
      <c r="L113" s="31">
        <v>0</v>
      </c>
      <c r="M113" s="31">
        <v>1576933.58</v>
      </c>
      <c r="N113" s="31">
        <v>0</v>
      </c>
      <c r="O113" s="31">
        <v>70929.100000000006</v>
      </c>
      <c r="P113" s="31">
        <v>0</v>
      </c>
      <c r="Q113" s="31">
        <v>175805.23</v>
      </c>
      <c r="R113" s="31">
        <v>30059352</v>
      </c>
      <c r="S113" s="31">
        <v>22032986.02</v>
      </c>
      <c r="T113" s="31">
        <v>0</v>
      </c>
      <c r="U113" s="31">
        <v>64437.27</v>
      </c>
      <c r="V113" s="31">
        <v>0</v>
      </c>
      <c r="W113" s="31">
        <v>0</v>
      </c>
      <c r="X113" s="31">
        <v>49765.2</v>
      </c>
      <c r="Y113" s="31">
        <v>328635</v>
      </c>
      <c r="Z113" s="31">
        <v>36408.67</v>
      </c>
      <c r="AA113" s="31">
        <v>0</v>
      </c>
      <c r="AB113" s="31">
        <v>0</v>
      </c>
      <c r="AC113" s="31">
        <v>0</v>
      </c>
      <c r="AD113" s="31">
        <v>159031.19</v>
      </c>
      <c r="AE113" s="31">
        <v>0</v>
      </c>
      <c r="AF113" s="31">
        <v>0</v>
      </c>
      <c r="AG113" s="31">
        <v>606653.93999999994</v>
      </c>
      <c r="AH113" s="31">
        <v>0</v>
      </c>
      <c r="AI113" s="31">
        <v>158323.10999999999</v>
      </c>
      <c r="AJ113" s="31">
        <v>6153.22</v>
      </c>
      <c r="AK113" s="31">
        <v>0</v>
      </c>
      <c r="AL113" s="31">
        <v>0</v>
      </c>
      <c r="AM113" s="31">
        <v>611700.19999999995</v>
      </c>
      <c r="AN113" s="31">
        <v>432032.21</v>
      </c>
      <c r="AO113" s="31">
        <v>1569631.38</v>
      </c>
      <c r="AP113" s="31">
        <v>14880</v>
      </c>
      <c r="AQ113" s="31">
        <v>0</v>
      </c>
      <c r="AR113" s="31">
        <v>2465592.16</v>
      </c>
      <c r="AS113" s="31">
        <v>454149.44</v>
      </c>
      <c r="AT113" s="31">
        <v>789646.07</v>
      </c>
      <c r="AU113" s="31">
        <v>0</v>
      </c>
      <c r="AV113" s="31">
        <v>0</v>
      </c>
      <c r="AW113" s="31">
        <v>0</v>
      </c>
      <c r="AX113" s="31">
        <v>0</v>
      </c>
      <c r="AY113" s="31">
        <v>0</v>
      </c>
      <c r="AZ113" s="31">
        <v>149930.10999999999</v>
      </c>
      <c r="BA113" s="31">
        <v>0</v>
      </c>
      <c r="BB113" s="31">
        <v>0</v>
      </c>
      <c r="BC113" s="31">
        <v>0</v>
      </c>
      <c r="BD113" s="31">
        <v>129396.75</v>
      </c>
      <c r="BE113" s="31">
        <v>0</v>
      </c>
      <c r="BF113" s="31">
        <v>0</v>
      </c>
      <c r="BG113" s="31">
        <v>0</v>
      </c>
      <c r="BH113" s="40">
        <v>3787602</v>
      </c>
      <c r="BI113" s="31">
        <v>0</v>
      </c>
      <c r="BJ113" s="31">
        <v>0</v>
      </c>
      <c r="BK113" s="31">
        <v>0</v>
      </c>
      <c r="BL113" s="31">
        <v>0</v>
      </c>
      <c r="BM113" s="31">
        <v>3785898.86</v>
      </c>
      <c r="BN113" s="31">
        <v>0</v>
      </c>
      <c r="BO113" s="31">
        <v>1703.57</v>
      </c>
      <c r="BP113" s="31">
        <v>0</v>
      </c>
      <c r="BQ113" s="31">
        <v>0</v>
      </c>
      <c r="BR113" s="31">
        <v>0</v>
      </c>
      <c r="BS113" s="31">
        <v>0</v>
      </c>
      <c r="BT113" s="31">
        <v>0</v>
      </c>
      <c r="BU113" s="31">
        <v>0</v>
      </c>
      <c r="BV113" s="31">
        <v>0</v>
      </c>
      <c r="BW113" s="31">
        <v>0</v>
      </c>
      <c r="BX113" s="31">
        <v>0</v>
      </c>
      <c r="BY113" s="31">
        <v>0</v>
      </c>
      <c r="BZ113" s="31">
        <v>0</v>
      </c>
      <c r="CA113" s="31">
        <v>0</v>
      </c>
      <c r="CB113" s="31">
        <v>0</v>
      </c>
      <c r="CC113" s="31">
        <v>21583328</v>
      </c>
      <c r="CD113" s="31">
        <v>0</v>
      </c>
      <c r="CE113" s="31">
        <v>0</v>
      </c>
      <c r="CF113" s="31">
        <v>45000</v>
      </c>
      <c r="CG113" s="31">
        <v>0</v>
      </c>
      <c r="CH113" s="31">
        <v>1005728.81</v>
      </c>
      <c r="CI113" s="31">
        <v>0</v>
      </c>
      <c r="CJ113" s="31">
        <v>0</v>
      </c>
      <c r="CK113" s="31">
        <v>0</v>
      </c>
      <c r="CL113" s="31">
        <v>97928</v>
      </c>
      <c r="CM113" s="31">
        <v>47904.31</v>
      </c>
      <c r="CN113" s="31">
        <v>407974.73</v>
      </c>
      <c r="CO113" s="31">
        <v>0</v>
      </c>
      <c r="CP113" s="31">
        <v>-6282569</v>
      </c>
      <c r="CQ113" s="31">
        <v>-1882858</v>
      </c>
      <c r="CR113" s="31">
        <v>63765</v>
      </c>
      <c r="CS113" s="31">
        <v>27444173</v>
      </c>
      <c r="CT113" s="31">
        <v>636281</v>
      </c>
    </row>
    <row r="114" spans="1:98" s="33" customFormat="1">
      <c r="A114" s="38" t="s">
        <v>251</v>
      </c>
      <c r="B114" s="31">
        <v>4167307</v>
      </c>
      <c r="C114" s="31">
        <v>0</v>
      </c>
      <c r="D114" s="31">
        <v>0</v>
      </c>
      <c r="E114" s="31">
        <v>0</v>
      </c>
      <c r="F114" s="31">
        <v>0</v>
      </c>
      <c r="G114" s="31">
        <v>452228.83</v>
      </c>
      <c r="H114" s="31">
        <v>960605.24</v>
      </c>
      <c r="I114" s="31">
        <v>0</v>
      </c>
      <c r="J114" s="31">
        <v>0</v>
      </c>
      <c r="K114" s="31">
        <v>0</v>
      </c>
      <c r="L114" s="31">
        <v>0</v>
      </c>
      <c r="M114" s="31">
        <v>2585537.15</v>
      </c>
      <c r="N114" s="31">
        <v>48400</v>
      </c>
      <c r="O114" s="31">
        <v>0</v>
      </c>
      <c r="P114" s="31">
        <v>0</v>
      </c>
      <c r="Q114" s="31">
        <v>120535.52</v>
      </c>
      <c r="R114" s="31">
        <v>19418102</v>
      </c>
      <c r="S114" s="31">
        <v>13996855.01</v>
      </c>
      <c r="T114" s="31">
        <v>0</v>
      </c>
      <c r="U114" s="31">
        <v>27713.279999999999</v>
      </c>
      <c r="V114" s="31">
        <v>0</v>
      </c>
      <c r="W114" s="31">
        <v>0</v>
      </c>
      <c r="X114" s="31">
        <v>132995.47</v>
      </c>
      <c r="Y114" s="31">
        <v>0</v>
      </c>
      <c r="Z114" s="31">
        <v>75758.850000000006</v>
      </c>
      <c r="AA114" s="31">
        <v>0</v>
      </c>
      <c r="AB114" s="31">
        <v>50103.98</v>
      </c>
      <c r="AC114" s="31">
        <v>-59868.1</v>
      </c>
      <c r="AD114" s="31">
        <v>33611.699999999997</v>
      </c>
      <c r="AE114" s="31">
        <v>0</v>
      </c>
      <c r="AF114" s="31">
        <v>0</v>
      </c>
      <c r="AG114" s="31">
        <v>443527.24</v>
      </c>
      <c r="AH114" s="31">
        <v>0</v>
      </c>
      <c r="AI114" s="31">
        <v>228181.48</v>
      </c>
      <c r="AJ114" s="31">
        <v>10389.030000000001</v>
      </c>
      <c r="AK114" s="31">
        <v>0</v>
      </c>
      <c r="AL114" s="31">
        <v>9296.08</v>
      </c>
      <c r="AM114" s="31">
        <v>372294.11</v>
      </c>
      <c r="AN114" s="31">
        <v>235749.03</v>
      </c>
      <c r="AO114" s="31">
        <v>5213.72</v>
      </c>
      <c r="AP114" s="31">
        <v>28650</v>
      </c>
      <c r="AQ114" s="31">
        <v>0</v>
      </c>
      <c r="AR114" s="31">
        <v>2865712.05</v>
      </c>
      <c r="AS114" s="31">
        <v>0</v>
      </c>
      <c r="AT114" s="31">
        <v>285090.28999999998</v>
      </c>
      <c r="AU114" s="31">
        <v>0</v>
      </c>
      <c r="AV114" s="31">
        <v>0</v>
      </c>
      <c r="AW114" s="31">
        <v>0</v>
      </c>
      <c r="AX114" s="31">
        <v>0</v>
      </c>
      <c r="AY114" s="31">
        <v>0</v>
      </c>
      <c r="AZ114" s="31">
        <v>45002.65</v>
      </c>
      <c r="BA114" s="31">
        <v>0</v>
      </c>
      <c r="BB114" s="31">
        <v>616625.66</v>
      </c>
      <c r="BC114" s="31">
        <v>0</v>
      </c>
      <c r="BD114" s="31">
        <v>15200</v>
      </c>
      <c r="BE114" s="31">
        <v>0</v>
      </c>
      <c r="BF114" s="31">
        <v>0</v>
      </c>
      <c r="BG114" s="31">
        <v>0</v>
      </c>
      <c r="BH114" s="40">
        <v>11826143</v>
      </c>
      <c r="BI114" s="31">
        <v>0</v>
      </c>
      <c r="BJ114" s="31">
        <v>0</v>
      </c>
      <c r="BK114" s="31">
        <v>8500000</v>
      </c>
      <c r="BL114" s="31">
        <v>0</v>
      </c>
      <c r="BM114" s="31">
        <v>2547823.1</v>
      </c>
      <c r="BN114" s="31">
        <v>0</v>
      </c>
      <c r="BO114" s="31">
        <v>0</v>
      </c>
      <c r="BP114" s="31">
        <v>778319.7</v>
      </c>
      <c r="BQ114" s="31">
        <v>0</v>
      </c>
      <c r="BR114" s="31">
        <v>0</v>
      </c>
      <c r="BS114" s="31">
        <v>0</v>
      </c>
      <c r="BT114" s="31">
        <v>0</v>
      </c>
      <c r="BU114" s="31">
        <v>0</v>
      </c>
      <c r="BV114" s="31">
        <v>0</v>
      </c>
      <c r="BW114" s="31">
        <v>0</v>
      </c>
      <c r="BX114" s="31">
        <v>0</v>
      </c>
      <c r="BY114" s="31">
        <v>0</v>
      </c>
      <c r="BZ114" s="31">
        <v>0</v>
      </c>
      <c r="CA114" s="31">
        <v>0</v>
      </c>
      <c r="CB114" s="31">
        <v>0</v>
      </c>
      <c r="CC114" s="31">
        <v>15875052</v>
      </c>
      <c r="CD114" s="31">
        <v>0</v>
      </c>
      <c r="CE114" s="31">
        <v>0</v>
      </c>
      <c r="CF114" s="31">
        <v>49430.96</v>
      </c>
      <c r="CG114" s="31">
        <v>0</v>
      </c>
      <c r="CH114" s="31">
        <v>0</v>
      </c>
      <c r="CI114" s="31">
        <v>0</v>
      </c>
      <c r="CJ114" s="31">
        <v>0</v>
      </c>
      <c r="CK114" s="31">
        <v>0</v>
      </c>
      <c r="CL114" s="31">
        <v>75839</v>
      </c>
      <c r="CM114" s="31">
        <v>28680.21</v>
      </c>
      <c r="CN114" s="31">
        <v>663428.81999999995</v>
      </c>
      <c r="CO114" s="31">
        <v>0</v>
      </c>
      <c r="CP114" s="31">
        <v>-4590740</v>
      </c>
      <c r="CQ114" s="31">
        <v>0</v>
      </c>
      <c r="CR114" s="31">
        <v>50640.21</v>
      </c>
      <c r="CS114" s="31">
        <v>19058479</v>
      </c>
      <c r="CT114" s="31">
        <v>539294</v>
      </c>
    </row>
    <row r="115" spans="1:98" s="33" customFormat="1">
      <c r="A115" s="38" t="s">
        <v>252</v>
      </c>
      <c r="B115" s="31">
        <v>1978851</v>
      </c>
      <c r="C115" s="31">
        <v>0</v>
      </c>
      <c r="D115" s="31">
        <v>0</v>
      </c>
      <c r="E115" s="31">
        <v>0</v>
      </c>
      <c r="F115" s="31">
        <v>8414.84</v>
      </c>
      <c r="G115" s="31">
        <v>186451.35</v>
      </c>
      <c r="H115" s="31">
        <v>617543.93999999994</v>
      </c>
      <c r="I115" s="31">
        <v>0</v>
      </c>
      <c r="J115" s="31">
        <v>0</v>
      </c>
      <c r="K115" s="31">
        <v>0</v>
      </c>
      <c r="L115" s="31">
        <v>0</v>
      </c>
      <c r="M115" s="31">
        <v>1074222.3799999999</v>
      </c>
      <c r="N115" s="31">
        <v>18000</v>
      </c>
      <c r="O115" s="31">
        <v>449.72</v>
      </c>
      <c r="P115" s="31">
        <v>0</v>
      </c>
      <c r="Q115" s="31">
        <v>73768.789999999994</v>
      </c>
      <c r="R115" s="31">
        <v>12846128</v>
      </c>
      <c r="S115" s="31">
        <v>6781058.9100000001</v>
      </c>
      <c r="T115" s="31">
        <v>0</v>
      </c>
      <c r="U115" s="31">
        <v>23714.32</v>
      </c>
      <c r="V115" s="31">
        <v>0</v>
      </c>
      <c r="W115" s="31">
        <v>0</v>
      </c>
      <c r="X115" s="31">
        <v>0</v>
      </c>
      <c r="Y115" s="31">
        <v>0</v>
      </c>
      <c r="Z115" s="31">
        <v>40070.910000000003</v>
      </c>
      <c r="AA115" s="31">
        <v>774.01</v>
      </c>
      <c r="AB115" s="31">
        <v>0</v>
      </c>
      <c r="AC115" s="31">
        <v>0</v>
      </c>
      <c r="AD115" s="31">
        <v>0</v>
      </c>
      <c r="AE115" s="31">
        <v>0</v>
      </c>
      <c r="AF115" s="31">
        <v>0</v>
      </c>
      <c r="AG115" s="31">
        <v>0</v>
      </c>
      <c r="AH115" s="31">
        <v>0</v>
      </c>
      <c r="AI115" s="31">
        <v>126433.62</v>
      </c>
      <c r="AJ115" s="31">
        <v>82584.94</v>
      </c>
      <c r="AK115" s="31">
        <v>0</v>
      </c>
      <c r="AL115" s="31">
        <v>0</v>
      </c>
      <c r="AM115" s="31">
        <v>957851.79</v>
      </c>
      <c r="AN115" s="31">
        <v>63874.75</v>
      </c>
      <c r="AO115" s="31">
        <v>0</v>
      </c>
      <c r="AP115" s="31">
        <v>0</v>
      </c>
      <c r="AQ115" s="31">
        <v>0</v>
      </c>
      <c r="AR115" s="31">
        <v>4228770.91</v>
      </c>
      <c r="AS115" s="31">
        <v>0</v>
      </c>
      <c r="AT115" s="31">
        <v>179946.45</v>
      </c>
      <c r="AU115" s="31">
        <v>0</v>
      </c>
      <c r="AV115" s="31">
        <v>0</v>
      </c>
      <c r="AW115" s="31">
        <v>0</v>
      </c>
      <c r="AX115" s="31">
        <v>0</v>
      </c>
      <c r="AY115" s="31">
        <v>0</v>
      </c>
      <c r="AZ115" s="31">
        <v>51357.97</v>
      </c>
      <c r="BA115" s="31">
        <v>0</v>
      </c>
      <c r="BB115" s="31">
        <v>299314.74</v>
      </c>
      <c r="BC115" s="31">
        <v>0</v>
      </c>
      <c r="BD115" s="31">
        <v>10375</v>
      </c>
      <c r="BE115" s="31">
        <v>0</v>
      </c>
      <c r="BF115" s="31">
        <v>0</v>
      </c>
      <c r="BG115" s="31">
        <v>0</v>
      </c>
      <c r="BH115" s="40">
        <v>4714484</v>
      </c>
      <c r="BI115" s="31">
        <v>0</v>
      </c>
      <c r="BJ115" s="31">
        <v>0</v>
      </c>
      <c r="BK115" s="31">
        <v>0</v>
      </c>
      <c r="BL115" s="31">
        <v>0</v>
      </c>
      <c r="BM115" s="31">
        <v>4714483.96</v>
      </c>
      <c r="BN115" s="31">
        <v>0</v>
      </c>
      <c r="BO115" s="31">
        <v>0</v>
      </c>
      <c r="BP115" s="31">
        <v>0</v>
      </c>
      <c r="BQ115" s="31">
        <v>0</v>
      </c>
      <c r="BR115" s="31">
        <v>0</v>
      </c>
      <c r="BS115" s="31">
        <v>0</v>
      </c>
      <c r="BT115" s="31">
        <v>0</v>
      </c>
      <c r="BU115" s="31">
        <v>0</v>
      </c>
      <c r="BV115" s="31">
        <v>0</v>
      </c>
      <c r="BW115" s="31">
        <v>0</v>
      </c>
      <c r="BX115" s="31">
        <v>0</v>
      </c>
      <c r="BY115" s="31">
        <v>0</v>
      </c>
      <c r="BZ115" s="31">
        <v>0</v>
      </c>
      <c r="CA115" s="31">
        <v>0</v>
      </c>
      <c r="CB115" s="31">
        <v>0</v>
      </c>
      <c r="CC115" s="31">
        <v>9539485</v>
      </c>
      <c r="CD115" s="31">
        <v>0</v>
      </c>
      <c r="CE115" s="31">
        <v>0</v>
      </c>
      <c r="CF115" s="31">
        <v>0</v>
      </c>
      <c r="CG115" s="31">
        <v>0</v>
      </c>
      <c r="CH115" s="31">
        <v>436690.58</v>
      </c>
      <c r="CI115" s="31">
        <v>0</v>
      </c>
      <c r="CJ115" s="31">
        <v>0</v>
      </c>
      <c r="CK115" s="31">
        <v>0</v>
      </c>
      <c r="CL115" s="31">
        <v>41233</v>
      </c>
      <c r="CM115" s="31">
        <v>0</v>
      </c>
      <c r="CN115" s="31">
        <v>117053.53</v>
      </c>
      <c r="CO115" s="31">
        <v>986490</v>
      </c>
      <c r="CP115" s="31">
        <v>-1929110</v>
      </c>
      <c r="CQ115" s="31">
        <v>-854313</v>
      </c>
      <c r="CR115" s="31">
        <v>29689</v>
      </c>
      <c r="CS115" s="31">
        <v>10370732</v>
      </c>
      <c r="CT115" s="31">
        <v>341020</v>
      </c>
    </row>
    <row r="116" spans="1:98" s="33" customFormat="1">
      <c r="A116" s="38" t="s">
        <v>409</v>
      </c>
      <c r="B116" s="31">
        <v>2079402</v>
      </c>
      <c r="C116" s="31">
        <v>942250.14</v>
      </c>
      <c r="D116" s="31">
        <v>0</v>
      </c>
      <c r="E116" s="31">
        <v>0</v>
      </c>
      <c r="F116" s="31">
        <v>0</v>
      </c>
      <c r="G116" s="31">
        <v>0</v>
      </c>
      <c r="H116" s="31">
        <v>0</v>
      </c>
      <c r="I116" s="31">
        <v>0</v>
      </c>
      <c r="J116" s="31">
        <v>0</v>
      </c>
      <c r="K116" s="31">
        <v>0</v>
      </c>
      <c r="L116" s="31">
        <v>0</v>
      </c>
      <c r="M116" s="31">
        <v>1137151.6299999999</v>
      </c>
      <c r="N116" s="31">
        <v>0</v>
      </c>
      <c r="O116" s="31">
        <v>0</v>
      </c>
      <c r="P116" s="31">
        <v>0</v>
      </c>
      <c r="Q116" s="31">
        <v>0</v>
      </c>
      <c r="R116" s="31">
        <v>1693578</v>
      </c>
      <c r="S116" s="31">
        <v>0</v>
      </c>
      <c r="T116" s="31">
        <v>0</v>
      </c>
      <c r="U116" s="31">
        <v>0</v>
      </c>
      <c r="V116" s="31">
        <v>0</v>
      </c>
      <c r="W116" s="31">
        <v>0</v>
      </c>
      <c r="X116" s="31">
        <v>0</v>
      </c>
      <c r="Y116" s="31">
        <v>0</v>
      </c>
      <c r="Z116" s="31">
        <v>0</v>
      </c>
      <c r="AA116" s="31">
        <v>0</v>
      </c>
      <c r="AB116" s="31">
        <v>0</v>
      </c>
      <c r="AC116" s="31">
        <v>0</v>
      </c>
      <c r="AD116" s="31">
        <v>0</v>
      </c>
      <c r="AE116" s="31">
        <v>78811.039999999994</v>
      </c>
      <c r="AF116" s="31">
        <v>0</v>
      </c>
      <c r="AG116" s="31">
        <v>0</v>
      </c>
      <c r="AH116" s="31">
        <v>0</v>
      </c>
      <c r="AI116" s="31">
        <v>0</v>
      </c>
      <c r="AJ116" s="31">
        <v>1111.43</v>
      </c>
      <c r="AK116" s="31">
        <v>0</v>
      </c>
      <c r="AL116" s="31">
        <v>0</v>
      </c>
      <c r="AM116" s="31">
        <v>1472651.44</v>
      </c>
      <c r="AN116" s="31">
        <v>0</v>
      </c>
      <c r="AO116" s="31">
        <v>0</v>
      </c>
      <c r="AP116" s="31">
        <v>0</v>
      </c>
      <c r="AQ116" s="31">
        <v>141004</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0</v>
      </c>
      <c r="BG116" s="31">
        <v>0</v>
      </c>
      <c r="BH116" s="40">
        <v>0</v>
      </c>
      <c r="BI116" s="31">
        <v>0</v>
      </c>
      <c r="BJ116" s="31">
        <v>0</v>
      </c>
      <c r="BK116" s="31">
        <v>0</v>
      </c>
      <c r="BL116" s="31">
        <v>0</v>
      </c>
      <c r="BM116" s="31">
        <v>0</v>
      </c>
      <c r="BN116" s="31">
        <v>0</v>
      </c>
      <c r="BO116" s="31">
        <v>0</v>
      </c>
      <c r="BP116" s="31">
        <v>0</v>
      </c>
      <c r="BQ116" s="31">
        <v>0</v>
      </c>
      <c r="BR116" s="31">
        <v>0</v>
      </c>
      <c r="BS116" s="31">
        <v>0</v>
      </c>
      <c r="BT116" s="31">
        <v>0</v>
      </c>
      <c r="BU116" s="31">
        <v>0</v>
      </c>
      <c r="BV116" s="31">
        <v>0</v>
      </c>
      <c r="BW116" s="31">
        <v>0</v>
      </c>
      <c r="BX116" s="31">
        <v>0</v>
      </c>
      <c r="BY116" s="31">
        <v>0</v>
      </c>
      <c r="BZ116" s="31">
        <v>0</v>
      </c>
      <c r="CA116" s="31">
        <v>0</v>
      </c>
      <c r="CB116" s="31">
        <v>0</v>
      </c>
      <c r="CC116" s="31">
        <v>2417766</v>
      </c>
      <c r="CD116" s="31">
        <v>0</v>
      </c>
      <c r="CE116" s="31">
        <v>0</v>
      </c>
      <c r="CF116" s="31">
        <v>0</v>
      </c>
      <c r="CG116" s="31">
        <v>0</v>
      </c>
      <c r="CH116" s="31">
        <v>0</v>
      </c>
      <c r="CI116" s="31">
        <v>0</v>
      </c>
      <c r="CJ116" s="31">
        <v>0</v>
      </c>
      <c r="CK116" s="31">
        <v>0</v>
      </c>
      <c r="CL116" s="31">
        <v>0</v>
      </c>
      <c r="CM116" s="31">
        <v>0</v>
      </c>
      <c r="CN116" s="31">
        <v>2417766</v>
      </c>
      <c r="CO116" s="31">
        <v>0</v>
      </c>
      <c r="CP116" s="31">
        <v>0</v>
      </c>
      <c r="CQ116" s="31">
        <v>0</v>
      </c>
      <c r="CR116" s="31">
        <v>0</v>
      </c>
      <c r="CS116" s="31">
        <v>0</v>
      </c>
      <c r="CT116" s="31">
        <v>0</v>
      </c>
    </row>
    <row r="117" spans="1:98" s="33" customFormat="1">
      <c r="A117" s="38" t="s">
        <v>253</v>
      </c>
      <c r="B117" s="31">
        <v>30423319</v>
      </c>
      <c r="C117" s="31">
        <v>1165341.69</v>
      </c>
      <c r="D117" s="31">
        <v>0</v>
      </c>
      <c r="E117" s="31">
        <v>0</v>
      </c>
      <c r="F117" s="31">
        <v>0</v>
      </c>
      <c r="G117" s="31">
        <v>3026607.88</v>
      </c>
      <c r="H117" s="31">
        <v>9611720.0199999996</v>
      </c>
      <c r="I117" s="31">
        <v>0</v>
      </c>
      <c r="J117" s="31">
        <v>0</v>
      </c>
      <c r="K117" s="31">
        <v>0</v>
      </c>
      <c r="L117" s="31">
        <v>0</v>
      </c>
      <c r="M117" s="31">
        <v>14849808.17</v>
      </c>
      <c r="N117" s="31">
        <v>0</v>
      </c>
      <c r="O117" s="31">
        <v>595994.89</v>
      </c>
      <c r="P117" s="31">
        <v>0</v>
      </c>
      <c r="Q117" s="31">
        <v>1173846.2</v>
      </c>
      <c r="R117" s="31">
        <v>183404228</v>
      </c>
      <c r="S117" s="31">
        <v>115230350.87</v>
      </c>
      <c r="T117" s="31">
        <v>0</v>
      </c>
      <c r="U117" s="31">
        <v>211536.47</v>
      </c>
      <c r="V117" s="31">
        <v>1705585.95</v>
      </c>
      <c r="W117" s="31">
        <v>0</v>
      </c>
      <c r="X117" s="31">
        <v>1894769.64</v>
      </c>
      <c r="Y117" s="31">
        <v>0</v>
      </c>
      <c r="Z117" s="31">
        <v>156384.88</v>
      </c>
      <c r="AA117" s="31">
        <v>0</v>
      </c>
      <c r="AB117" s="31">
        <v>50000</v>
      </c>
      <c r="AC117" s="31">
        <v>0</v>
      </c>
      <c r="AD117" s="31">
        <v>516820.12</v>
      </c>
      <c r="AE117" s="31">
        <v>119102.64</v>
      </c>
      <c r="AF117" s="31">
        <v>0</v>
      </c>
      <c r="AG117" s="31">
        <v>2886017.3</v>
      </c>
      <c r="AH117" s="31">
        <v>0</v>
      </c>
      <c r="AI117" s="31">
        <v>708996.88</v>
      </c>
      <c r="AJ117" s="31">
        <v>67793.5</v>
      </c>
      <c r="AK117" s="31">
        <v>0</v>
      </c>
      <c r="AL117" s="31">
        <v>0</v>
      </c>
      <c r="AM117" s="31">
        <v>12505055.460000001</v>
      </c>
      <c r="AN117" s="31">
        <v>0</v>
      </c>
      <c r="AO117" s="31">
        <v>1257074.44</v>
      </c>
      <c r="AP117" s="31">
        <v>0</v>
      </c>
      <c r="AQ117" s="31">
        <v>0</v>
      </c>
      <c r="AR117" s="31">
        <v>31227208.719999999</v>
      </c>
      <c r="AS117" s="31">
        <v>0</v>
      </c>
      <c r="AT117" s="31">
        <v>2661545.88</v>
      </c>
      <c r="AU117" s="31">
        <v>376358.98</v>
      </c>
      <c r="AV117" s="31">
        <v>0</v>
      </c>
      <c r="AW117" s="31">
        <v>0</v>
      </c>
      <c r="AX117" s="31">
        <v>0</v>
      </c>
      <c r="AY117" s="31">
        <v>0</v>
      </c>
      <c r="AZ117" s="31">
        <v>226588.49</v>
      </c>
      <c r="BA117" s="31">
        <v>0</v>
      </c>
      <c r="BB117" s="31">
        <v>7994746.4400000004</v>
      </c>
      <c r="BC117" s="31">
        <v>0</v>
      </c>
      <c r="BD117" s="31">
        <v>3607150.82</v>
      </c>
      <c r="BE117" s="31">
        <v>0</v>
      </c>
      <c r="BF117" s="31">
        <v>1141</v>
      </c>
      <c r="BG117" s="31">
        <v>0</v>
      </c>
      <c r="BH117" s="40">
        <v>88722703</v>
      </c>
      <c r="BI117" s="31">
        <v>0</v>
      </c>
      <c r="BJ117" s="31">
        <v>0</v>
      </c>
      <c r="BK117" s="31">
        <v>0</v>
      </c>
      <c r="BL117" s="31">
        <v>0</v>
      </c>
      <c r="BM117" s="31">
        <v>88722703.040000007</v>
      </c>
      <c r="BN117" s="31">
        <v>0</v>
      </c>
      <c r="BO117" s="31">
        <v>0</v>
      </c>
      <c r="BP117" s="31">
        <v>0</v>
      </c>
      <c r="BQ117" s="31">
        <v>0</v>
      </c>
      <c r="BR117" s="31">
        <v>0</v>
      </c>
      <c r="BS117" s="31">
        <v>0</v>
      </c>
      <c r="BT117" s="31">
        <v>0</v>
      </c>
      <c r="BU117" s="31">
        <v>0</v>
      </c>
      <c r="BV117" s="31">
        <v>0</v>
      </c>
      <c r="BW117" s="31">
        <v>0</v>
      </c>
      <c r="BX117" s="31">
        <v>0</v>
      </c>
      <c r="BY117" s="31">
        <v>0</v>
      </c>
      <c r="BZ117" s="31">
        <v>0</v>
      </c>
      <c r="CA117" s="31">
        <v>0</v>
      </c>
      <c r="CB117" s="31">
        <v>0</v>
      </c>
      <c r="CC117" s="31">
        <v>214757971</v>
      </c>
      <c r="CD117" s="31">
        <v>8177793.7999999998</v>
      </c>
      <c r="CE117" s="31">
        <v>21698599</v>
      </c>
      <c r="CF117" s="31">
        <v>0</v>
      </c>
      <c r="CG117" s="31">
        <v>0</v>
      </c>
      <c r="CH117" s="31">
        <v>0</v>
      </c>
      <c r="CI117" s="31">
        <v>0</v>
      </c>
      <c r="CJ117" s="31">
        <v>0</v>
      </c>
      <c r="CK117" s="31">
        <v>0</v>
      </c>
      <c r="CL117" s="31">
        <v>637637</v>
      </c>
      <c r="CM117" s="31">
        <v>207313.28</v>
      </c>
      <c r="CN117" s="31">
        <v>3613676.97</v>
      </c>
      <c r="CO117" s="31">
        <v>17961675</v>
      </c>
      <c r="CP117" s="31">
        <v>-28849627</v>
      </c>
      <c r="CQ117" s="31">
        <v>-15913692</v>
      </c>
      <c r="CR117" s="31">
        <v>959330.76</v>
      </c>
      <c r="CS117" s="31">
        <v>204069939</v>
      </c>
      <c r="CT117" s="31">
        <v>2195325</v>
      </c>
    </row>
    <row r="118" spans="1:98" s="33" customFormat="1">
      <c r="A118" s="38" t="s">
        <v>613</v>
      </c>
      <c r="B118" s="31">
        <v>0</v>
      </c>
      <c r="C118" s="31">
        <v>0</v>
      </c>
      <c r="D118" s="31">
        <v>0</v>
      </c>
      <c r="E118" s="31">
        <v>0</v>
      </c>
      <c r="F118" s="31">
        <v>0</v>
      </c>
      <c r="G118" s="31">
        <v>0</v>
      </c>
      <c r="H118" s="31">
        <v>0</v>
      </c>
      <c r="I118" s="31">
        <v>0</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0</v>
      </c>
      <c r="BG118" s="31">
        <v>0</v>
      </c>
      <c r="BH118" s="40">
        <v>0</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row>
    <row r="119" spans="1:98" s="33" customFormat="1">
      <c r="A119" s="38" t="s">
        <v>254</v>
      </c>
      <c r="B119" s="31">
        <v>27263821</v>
      </c>
      <c r="C119" s="31">
        <v>0</v>
      </c>
      <c r="D119" s="31">
        <v>0</v>
      </c>
      <c r="E119" s="31">
        <v>903157.06</v>
      </c>
      <c r="F119" s="31">
        <v>0</v>
      </c>
      <c r="G119" s="31">
        <v>2766456.47</v>
      </c>
      <c r="H119" s="31">
        <v>8388896.4000000004</v>
      </c>
      <c r="I119" s="31">
        <v>0</v>
      </c>
      <c r="J119" s="31">
        <v>81297.789999999994</v>
      </c>
      <c r="K119" s="31">
        <v>1387227.26</v>
      </c>
      <c r="L119" s="31">
        <v>0</v>
      </c>
      <c r="M119" s="31">
        <v>12742799.689999999</v>
      </c>
      <c r="N119" s="31">
        <v>33000</v>
      </c>
      <c r="O119" s="31">
        <v>0</v>
      </c>
      <c r="P119" s="31">
        <v>0</v>
      </c>
      <c r="Q119" s="31">
        <v>960986.54</v>
      </c>
      <c r="R119" s="31">
        <v>114173033</v>
      </c>
      <c r="S119" s="31">
        <v>50923832.530000001</v>
      </c>
      <c r="T119" s="31">
        <v>0</v>
      </c>
      <c r="U119" s="31">
        <v>352697.42</v>
      </c>
      <c r="V119" s="31">
        <v>0</v>
      </c>
      <c r="W119" s="31">
        <v>0</v>
      </c>
      <c r="X119" s="31">
        <v>91375.16</v>
      </c>
      <c r="Y119" s="31">
        <v>1117913.21</v>
      </c>
      <c r="Z119" s="31">
        <v>421406.19</v>
      </c>
      <c r="AA119" s="31">
        <v>16569.96</v>
      </c>
      <c r="AB119" s="31">
        <v>57793.58</v>
      </c>
      <c r="AC119" s="31">
        <v>0</v>
      </c>
      <c r="AD119" s="31">
        <v>591565.06000000006</v>
      </c>
      <c r="AE119" s="31">
        <v>136221.53</v>
      </c>
      <c r="AF119" s="31">
        <v>83792.58</v>
      </c>
      <c r="AG119" s="31">
        <v>2308515.17</v>
      </c>
      <c r="AH119" s="31">
        <v>0</v>
      </c>
      <c r="AI119" s="31">
        <v>976713.06</v>
      </c>
      <c r="AJ119" s="31">
        <v>107789.23</v>
      </c>
      <c r="AK119" s="31">
        <v>21184016.25</v>
      </c>
      <c r="AL119" s="31">
        <v>85019.15</v>
      </c>
      <c r="AM119" s="31">
        <v>5380963.1100000003</v>
      </c>
      <c r="AN119" s="31">
        <v>1025021.57</v>
      </c>
      <c r="AO119" s="31">
        <v>23716.15</v>
      </c>
      <c r="AP119" s="31">
        <v>21193.5</v>
      </c>
      <c r="AQ119" s="31">
        <v>0</v>
      </c>
      <c r="AR119" s="31">
        <v>22109284.449999999</v>
      </c>
      <c r="AS119" s="31">
        <v>0</v>
      </c>
      <c r="AT119" s="31">
        <v>3475723.88</v>
      </c>
      <c r="AU119" s="31">
        <v>6595.34</v>
      </c>
      <c r="AV119" s="31">
        <v>0</v>
      </c>
      <c r="AW119" s="31">
        <v>0</v>
      </c>
      <c r="AX119" s="31">
        <v>46203.78</v>
      </c>
      <c r="AY119" s="31">
        <v>70761</v>
      </c>
      <c r="AZ119" s="31">
        <v>348072.28</v>
      </c>
      <c r="BA119" s="31">
        <v>0</v>
      </c>
      <c r="BB119" s="31">
        <v>2836885.8</v>
      </c>
      <c r="BC119" s="31">
        <v>99649.58</v>
      </c>
      <c r="BD119" s="31">
        <v>273742.27</v>
      </c>
      <c r="BE119" s="31">
        <v>0</v>
      </c>
      <c r="BF119" s="31">
        <v>0</v>
      </c>
      <c r="BG119" s="31">
        <v>0</v>
      </c>
      <c r="BH119" s="40">
        <v>3257417</v>
      </c>
      <c r="BI119" s="31">
        <v>0</v>
      </c>
      <c r="BJ119" s="31">
        <v>0</v>
      </c>
      <c r="BK119" s="31">
        <v>0</v>
      </c>
      <c r="BL119" s="31">
        <v>0</v>
      </c>
      <c r="BM119" s="31">
        <v>3162092.99</v>
      </c>
      <c r="BN119" s="31">
        <v>0</v>
      </c>
      <c r="BO119" s="31">
        <v>0</v>
      </c>
      <c r="BP119" s="31">
        <v>0</v>
      </c>
      <c r="BQ119" s="31">
        <v>95324.4</v>
      </c>
      <c r="BR119" s="31">
        <v>0</v>
      </c>
      <c r="BS119" s="31">
        <v>0</v>
      </c>
      <c r="BT119" s="31">
        <v>0</v>
      </c>
      <c r="BU119" s="31">
        <v>0</v>
      </c>
      <c r="BV119" s="31">
        <v>0</v>
      </c>
      <c r="BW119" s="31">
        <v>0</v>
      </c>
      <c r="BX119" s="31">
        <v>0</v>
      </c>
      <c r="BY119" s="31">
        <v>0</v>
      </c>
      <c r="BZ119" s="31">
        <v>0</v>
      </c>
      <c r="CA119" s="31">
        <v>0</v>
      </c>
      <c r="CB119" s="31">
        <v>0</v>
      </c>
      <c r="CC119" s="31">
        <v>151908362</v>
      </c>
      <c r="CD119" s="31">
        <v>2219896.4</v>
      </c>
      <c r="CE119" s="31">
        <v>18567637</v>
      </c>
      <c r="CF119" s="31">
        <v>151822.63</v>
      </c>
      <c r="CG119" s="31">
        <v>0</v>
      </c>
      <c r="CH119" s="31">
        <v>3681616.58</v>
      </c>
      <c r="CI119" s="31">
        <v>0</v>
      </c>
      <c r="CJ119" s="31">
        <v>0</v>
      </c>
      <c r="CK119" s="31">
        <v>0</v>
      </c>
      <c r="CL119" s="31">
        <v>556644</v>
      </c>
      <c r="CM119" s="31">
        <v>76645.259999999995</v>
      </c>
      <c r="CN119" s="31">
        <v>1145115.0900000001</v>
      </c>
      <c r="CO119" s="31">
        <v>0</v>
      </c>
      <c r="CP119" s="31">
        <v>-18987159</v>
      </c>
      <c r="CQ119" s="31">
        <v>-12206194</v>
      </c>
      <c r="CR119" s="31">
        <v>417151</v>
      </c>
      <c r="CS119" s="31">
        <v>154272869</v>
      </c>
      <c r="CT119" s="31">
        <v>2012318</v>
      </c>
    </row>
    <row r="120" spans="1:98" s="33" customFormat="1">
      <c r="A120" s="38" t="s">
        <v>255</v>
      </c>
      <c r="B120" s="31">
        <v>2065930</v>
      </c>
      <c r="C120" s="31">
        <v>0</v>
      </c>
      <c r="D120" s="31">
        <v>0</v>
      </c>
      <c r="E120" s="31">
        <v>0</v>
      </c>
      <c r="F120" s="31">
        <v>0</v>
      </c>
      <c r="G120" s="31">
        <v>158159.31</v>
      </c>
      <c r="H120" s="31">
        <v>484490.71</v>
      </c>
      <c r="I120" s="31">
        <v>0</v>
      </c>
      <c r="J120" s="31">
        <v>6909.32</v>
      </c>
      <c r="K120" s="31">
        <v>0</v>
      </c>
      <c r="L120" s="31">
        <v>0</v>
      </c>
      <c r="M120" s="31">
        <v>1365125.27</v>
      </c>
      <c r="N120" s="31">
        <v>0</v>
      </c>
      <c r="O120" s="31">
        <v>0</v>
      </c>
      <c r="P120" s="31">
        <v>0</v>
      </c>
      <c r="Q120" s="31">
        <v>51245.64</v>
      </c>
      <c r="R120" s="31">
        <v>5399233</v>
      </c>
      <c r="S120" s="31">
        <v>3413361.51</v>
      </c>
      <c r="T120" s="31">
        <v>0</v>
      </c>
      <c r="U120" s="31">
        <v>12503.85</v>
      </c>
      <c r="V120" s="31">
        <v>0</v>
      </c>
      <c r="W120" s="31">
        <v>0</v>
      </c>
      <c r="X120" s="31">
        <v>138356.04999999999</v>
      </c>
      <c r="Y120" s="31">
        <v>0</v>
      </c>
      <c r="Z120" s="31">
        <v>70062.149999999994</v>
      </c>
      <c r="AA120" s="31">
        <v>0</v>
      </c>
      <c r="AB120" s="31">
        <v>5000</v>
      </c>
      <c r="AC120" s="31">
        <v>0</v>
      </c>
      <c r="AD120" s="31">
        <v>42635.61</v>
      </c>
      <c r="AE120" s="31">
        <v>0</v>
      </c>
      <c r="AF120" s="31">
        <v>16923.169999999998</v>
      </c>
      <c r="AG120" s="31">
        <v>244415.01</v>
      </c>
      <c r="AH120" s="31">
        <v>0</v>
      </c>
      <c r="AI120" s="31">
        <v>179208.28</v>
      </c>
      <c r="AJ120" s="31">
        <v>29444.04</v>
      </c>
      <c r="AK120" s="31">
        <v>0</v>
      </c>
      <c r="AL120" s="31">
        <v>0</v>
      </c>
      <c r="AM120" s="31">
        <v>289987.32</v>
      </c>
      <c r="AN120" s="31">
        <v>31793.18</v>
      </c>
      <c r="AO120" s="31">
        <v>9162.4500000000007</v>
      </c>
      <c r="AP120" s="31">
        <v>10450</v>
      </c>
      <c r="AQ120" s="31">
        <v>0</v>
      </c>
      <c r="AR120" s="31">
        <v>589403.43999999994</v>
      </c>
      <c r="AS120" s="31">
        <v>0</v>
      </c>
      <c r="AT120" s="31">
        <v>44863.25</v>
      </c>
      <c r="AU120" s="31">
        <v>7725.95</v>
      </c>
      <c r="AV120" s="31">
        <v>0</v>
      </c>
      <c r="AW120" s="31">
        <v>0</v>
      </c>
      <c r="AX120" s="31">
        <v>0</v>
      </c>
      <c r="AY120" s="31">
        <v>0</v>
      </c>
      <c r="AZ120" s="31">
        <v>19282.400000000001</v>
      </c>
      <c r="BA120" s="31">
        <v>0</v>
      </c>
      <c r="BB120" s="31">
        <v>244655.42</v>
      </c>
      <c r="BC120" s="31">
        <v>0</v>
      </c>
      <c r="BD120" s="31">
        <v>0</v>
      </c>
      <c r="BE120" s="31">
        <v>0</v>
      </c>
      <c r="BF120" s="31">
        <v>0</v>
      </c>
      <c r="BG120" s="31">
        <v>0</v>
      </c>
      <c r="BH120" s="40">
        <v>608028</v>
      </c>
      <c r="BI120" s="31">
        <v>0</v>
      </c>
      <c r="BJ120" s="31">
        <v>0</v>
      </c>
      <c r="BK120" s="31">
        <v>0</v>
      </c>
      <c r="BL120" s="31">
        <v>0</v>
      </c>
      <c r="BM120" s="31">
        <v>608028.11</v>
      </c>
      <c r="BN120" s="31">
        <v>0</v>
      </c>
      <c r="BO120" s="31">
        <v>0</v>
      </c>
      <c r="BP120" s="31">
        <v>0</v>
      </c>
      <c r="BQ120" s="31">
        <v>0</v>
      </c>
      <c r="BR120" s="31">
        <v>0</v>
      </c>
      <c r="BS120" s="31">
        <v>0</v>
      </c>
      <c r="BT120" s="31">
        <v>0</v>
      </c>
      <c r="BU120" s="31">
        <v>0</v>
      </c>
      <c r="BV120" s="31">
        <v>0</v>
      </c>
      <c r="BW120" s="31">
        <v>0</v>
      </c>
      <c r="BX120" s="31">
        <v>0</v>
      </c>
      <c r="BY120" s="31">
        <v>0</v>
      </c>
      <c r="BZ120" s="31">
        <v>0</v>
      </c>
      <c r="CA120" s="31">
        <v>0</v>
      </c>
      <c r="CB120" s="31">
        <v>0</v>
      </c>
      <c r="CC120" s="31">
        <v>10569056</v>
      </c>
      <c r="CD120" s="31">
        <v>0</v>
      </c>
      <c r="CE120" s="31">
        <v>978712</v>
      </c>
      <c r="CF120" s="31">
        <v>45000</v>
      </c>
      <c r="CG120" s="31">
        <v>0</v>
      </c>
      <c r="CH120" s="31">
        <v>325579.76</v>
      </c>
      <c r="CI120" s="31">
        <v>0</v>
      </c>
      <c r="CJ120" s="31">
        <v>0</v>
      </c>
      <c r="CK120" s="31">
        <v>0</v>
      </c>
      <c r="CL120" s="31">
        <v>28716</v>
      </c>
      <c r="CM120" s="31">
        <v>0</v>
      </c>
      <c r="CN120" s="31">
        <v>240181.16</v>
      </c>
      <c r="CO120" s="31">
        <v>783785</v>
      </c>
      <c r="CP120" s="31">
        <v>-1172093</v>
      </c>
      <c r="CQ120" s="31">
        <v>0</v>
      </c>
      <c r="CR120" s="31">
        <v>24307</v>
      </c>
      <c r="CS120" s="31">
        <v>8995871</v>
      </c>
      <c r="CT120" s="31">
        <v>318997</v>
      </c>
    </row>
    <row r="121" spans="1:98" s="33" customFormat="1">
      <c r="A121" s="38" t="s">
        <v>614</v>
      </c>
      <c r="B121" s="31">
        <v>0</v>
      </c>
      <c r="C121" s="31">
        <v>0</v>
      </c>
      <c r="D121" s="31">
        <v>0</v>
      </c>
      <c r="E121" s="31">
        <v>0</v>
      </c>
      <c r="F121" s="31">
        <v>0</v>
      </c>
      <c r="G121" s="31">
        <v>0</v>
      </c>
      <c r="H121" s="31">
        <v>0</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c r="AF121" s="31">
        <v>0</v>
      </c>
      <c r="AG121" s="31">
        <v>0</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0</v>
      </c>
      <c r="BG121" s="31">
        <v>0</v>
      </c>
      <c r="BH121" s="40">
        <v>0</v>
      </c>
      <c r="BI121" s="31">
        <v>0</v>
      </c>
      <c r="BJ121" s="31">
        <v>0</v>
      </c>
      <c r="BK121" s="31">
        <v>0</v>
      </c>
      <c r="BL121" s="31">
        <v>0</v>
      </c>
      <c r="BM121" s="31">
        <v>0</v>
      </c>
      <c r="BN121" s="31">
        <v>0</v>
      </c>
      <c r="BO121" s="31">
        <v>0</v>
      </c>
      <c r="BP121" s="31">
        <v>0</v>
      </c>
      <c r="BQ121" s="31">
        <v>0</v>
      </c>
      <c r="BR121" s="31">
        <v>0</v>
      </c>
      <c r="BS121" s="31">
        <v>0</v>
      </c>
      <c r="BT121" s="31">
        <v>0</v>
      </c>
      <c r="BU121" s="31">
        <v>0</v>
      </c>
      <c r="BV121" s="31">
        <v>0</v>
      </c>
      <c r="BW121" s="31">
        <v>0</v>
      </c>
      <c r="BX121" s="31">
        <v>0</v>
      </c>
      <c r="BY121" s="31">
        <v>0</v>
      </c>
      <c r="BZ121" s="31">
        <v>0</v>
      </c>
      <c r="CA121" s="31">
        <v>0</v>
      </c>
      <c r="CB121" s="31">
        <v>0</v>
      </c>
      <c r="CC121" s="31">
        <v>0</v>
      </c>
      <c r="CD121" s="31">
        <v>0</v>
      </c>
      <c r="CE121" s="31">
        <v>0</v>
      </c>
      <c r="CF121" s="31">
        <v>0</v>
      </c>
      <c r="CG121" s="31">
        <v>0</v>
      </c>
      <c r="CH121" s="31">
        <v>0</v>
      </c>
      <c r="CI121" s="31">
        <v>0</v>
      </c>
      <c r="CJ121" s="31">
        <v>0</v>
      </c>
      <c r="CK121" s="31">
        <v>0</v>
      </c>
      <c r="CL121" s="31">
        <v>0</v>
      </c>
      <c r="CM121" s="31">
        <v>0</v>
      </c>
      <c r="CN121" s="31">
        <v>0</v>
      </c>
      <c r="CO121" s="31">
        <v>0</v>
      </c>
      <c r="CP121" s="31">
        <v>0</v>
      </c>
      <c r="CQ121" s="31">
        <v>0</v>
      </c>
      <c r="CR121" s="31">
        <v>0</v>
      </c>
      <c r="CS121" s="31">
        <v>0</v>
      </c>
      <c r="CT121" s="31">
        <v>0</v>
      </c>
    </row>
    <row r="122" spans="1:98" s="33" customFormat="1">
      <c r="A122" s="38" t="s">
        <v>256</v>
      </c>
      <c r="B122" s="31">
        <v>6748435</v>
      </c>
      <c r="C122" s="31">
        <v>0</v>
      </c>
      <c r="D122" s="31">
        <v>0</v>
      </c>
      <c r="E122" s="31">
        <v>125229.44</v>
      </c>
      <c r="F122" s="31">
        <v>0</v>
      </c>
      <c r="G122" s="31">
        <v>746961.28</v>
      </c>
      <c r="H122" s="31">
        <v>1938605.86</v>
      </c>
      <c r="I122" s="31">
        <v>0</v>
      </c>
      <c r="J122" s="31">
        <v>22638.560000000001</v>
      </c>
      <c r="K122" s="31">
        <v>0</v>
      </c>
      <c r="L122" s="31">
        <v>90</v>
      </c>
      <c r="M122" s="31">
        <v>3628079.96</v>
      </c>
      <c r="N122" s="31">
        <v>13708</v>
      </c>
      <c r="O122" s="31">
        <v>0</v>
      </c>
      <c r="P122" s="31">
        <v>0</v>
      </c>
      <c r="Q122" s="31">
        <v>273121.46999999997</v>
      </c>
      <c r="R122" s="31">
        <v>39717720</v>
      </c>
      <c r="S122" s="31">
        <v>27560752.190000001</v>
      </c>
      <c r="T122" s="31">
        <v>0</v>
      </c>
      <c r="U122" s="31">
        <v>89544.85</v>
      </c>
      <c r="V122" s="31">
        <v>0</v>
      </c>
      <c r="W122" s="31">
        <v>0</v>
      </c>
      <c r="X122" s="31">
        <v>834731.06</v>
      </c>
      <c r="Y122" s="31">
        <v>318982.45</v>
      </c>
      <c r="Z122" s="31">
        <v>30704.02</v>
      </c>
      <c r="AA122" s="31">
        <v>0</v>
      </c>
      <c r="AB122" s="31">
        <v>14810.51</v>
      </c>
      <c r="AC122" s="31">
        <v>0</v>
      </c>
      <c r="AD122" s="31">
        <v>187150.18</v>
      </c>
      <c r="AE122" s="31">
        <v>30234</v>
      </c>
      <c r="AF122" s="31">
        <v>0</v>
      </c>
      <c r="AG122" s="31">
        <v>470103.77</v>
      </c>
      <c r="AH122" s="31">
        <v>0</v>
      </c>
      <c r="AI122" s="31">
        <v>258514.58</v>
      </c>
      <c r="AJ122" s="31">
        <v>29172.82</v>
      </c>
      <c r="AK122" s="31">
        <v>0</v>
      </c>
      <c r="AL122" s="31">
        <v>0</v>
      </c>
      <c r="AM122" s="31">
        <v>330533.65000000002</v>
      </c>
      <c r="AN122" s="31">
        <v>830058.38</v>
      </c>
      <c r="AO122" s="31">
        <v>27785.75</v>
      </c>
      <c r="AP122" s="31">
        <v>16083</v>
      </c>
      <c r="AQ122" s="31">
        <v>130709</v>
      </c>
      <c r="AR122" s="31">
        <v>6103530.9100000001</v>
      </c>
      <c r="AS122" s="31">
        <v>0</v>
      </c>
      <c r="AT122" s="31">
        <v>924546.43</v>
      </c>
      <c r="AU122" s="31">
        <v>0</v>
      </c>
      <c r="AV122" s="31">
        <v>0</v>
      </c>
      <c r="AW122" s="31">
        <v>0</v>
      </c>
      <c r="AX122" s="31">
        <v>0</v>
      </c>
      <c r="AY122" s="31">
        <v>0</v>
      </c>
      <c r="AZ122" s="31">
        <v>98025.12</v>
      </c>
      <c r="BA122" s="31">
        <v>93.9</v>
      </c>
      <c r="BB122" s="31">
        <v>1431653.89</v>
      </c>
      <c r="BC122" s="31">
        <v>0</v>
      </c>
      <c r="BD122" s="31">
        <v>0</v>
      </c>
      <c r="BE122" s="31">
        <v>0</v>
      </c>
      <c r="BF122" s="31">
        <v>0</v>
      </c>
      <c r="BG122" s="31">
        <v>0</v>
      </c>
      <c r="BH122" s="40">
        <v>51625748</v>
      </c>
      <c r="BI122" s="31">
        <v>0</v>
      </c>
      <c r="BJ122" s="31">
        <v>0</v>
      </c>
      <c r="BK122" s="31">
        <v>0</v>
      </c>
      <c r="BL122" s="31">
        <v>0</v>
      </c>
      <c r="BM122" s="31">
        <v>51619163.359999999</v>
      </c>
      <c r="BN122" s="31">
        <v>0</v>
      </c>
      <c r="BO122" s="31">
        <v>2584.5700000000002</v>
      </c>
      <c r="BP122" s="31">
        <v>0</v>
      </c>
      <c r="BQ122" s="31">
        <v>4000</v>
      </c>
      <c r="BR122" s="31">
        <v>0</v>
      </c>
      <c r="BS122" s="31">
        <v>0</v>
      </c>
      <c r="BT122" s="31">
        <v>0</v>
      </c>
      <c r="BU122" s="31">
        <v>0</v>
      </c>
      <c r="BV122" s="31">
        <v>0</v>
      </c>
      <c r="BW122" s="31">
        <v>0</v>
      </c>
      <c r="BX122" s="31">
        <v>0</v>
      </c>
      <c r="BY122" s="31">
        <v>0</v>
      </c>
      <c r="BZ122" s="31">
        <v>0</v>
      </c>
      <c r="CA122" s="31">
        <v>0</v>
      </c>
      <c r="CB122" s="31">
        <v>0</v>
      </c>
      <c r="CC122" s="31">
        <v>34485775</v>
      </c>
      <c r="CD122" s="31">
        <v>0</v>
      </c>
      <c r="CE122" s="31">
        <v>0</v>
      </c>
      <c r="CF122" s="31">
        <v>262622.5</v>
      </c>
      <c r="CG122" s="31">
        <v>0</v>
      </c>
      <c r="CH122" s="31">
        <v>819090.52</v>
      </c>
      <c r="CI122" s="31">
        <v>0</v>
      </c>
      <c r="CJ122" s="31">
        <v>0</v>
      </c>
      <c r="CK122" s="31">
        <v>0</v>
      </c>
      <c r="CL122" s="31">
        <v>161250</v>
      </c>
      <c r="CM122" s="31">
        <v>12113.44</v>
      </c>
      <c r="CN122" s="31">
        <v>570083.28</v>
      </c>
      <c r="CO122" s="31">
        <v>3140869</v>
      </c>
      <c r="CP122" s="31">
        <v>-8228331</v>
      </c>
      <c r="CQ122" s="31">
        <v>-3075463</v>
      </c>
      <c r="CR122" s="31">
        <v>103187</v>
      </c>
      <c r="CS122" s="31">
        <v>39687354</v>
      </c>
      <c r="CT122" s="31">
        <v>1032999</v>
      </c>
    </row>
    <row r="123" spans="1:98" s="33" customFormat="1">
      <c r="A123" s="38" t="s">
        <v>257</v>
      </c>
      <c r="B123" s="31">
        <v>3285963</v>
      </c>
      <c r="C123" s="31">
        <v>0</v>
      </c>
      <c r="D123" s="31">
        <v>0</v>
      </c>
      <c r="E123" s="31">
        <v>616812</v>
      </c>
      <c r="F123" s="31">
        <v>0</v>
      </c>
      <c r="G123" s="31">
        <v>355991.28</v>
      </c>
      <c r="H123" s="31">
        <v>748886.5</v>
      </c>
      <c r="I123" s="31">
        <v>0</v>
      </c>
      <c r="J123" s="31">
        <v>20276.96</v>
      </c>
      <c r="K123" s="31">
        <v>0</v>
      </c>
      <c r="L123" s="31">
        <v>0</v>
      </c>
      <c r="M123" s="31">
        <v>1420381.77</v>
      </c>
      <c r="N123" s="31">
        <v>0</v>
      </c>
      <c r="O123" s="31">
        <v>0</v>
      </c>
      <c r="P123" s="31">
        <v>44386.01</v>
      </c>
      <c r="Q123" s="31">
        <v>79228.02</v>
      </c>
      <c r="R123" s="31">
        <v>8278198</v>
      </c>
      <c r="S123" s="31">
        <v>5474949.6299999999</v>
      </c>
      <c r="T123" s="31">
        <v>0</v>
      </c>
      <c r="U123" s="31">
        <v>31781.1</v>
      </c>
      <c r="V123" s="31">
        <v>0</v>
      </c>
      <c r="W123" s="31">
        <v>0</v>
      </c>
      <c r="X123" s="31">
        <v>90932.41</v>
      </c>
      <c r="Y123" s="31">
        <v>0</v>
      </c>
      <c r="Z123" s="31">
        <v>0</v>
      </c>
      <c r="AA123" s="31">
        <v>0</v>
      </c>
      <c r="AB123" s="31">
        <v>0</v>
      </c>
      <c r="AC123" s="31">
        <v>-4930.74</v>
      </c>
      <c r="AD123" s="31">
        <v>9712.09</v>
      </c>
      <c r="AE123" s="31">
        <v>0</v>
      </c>
      <c r="AF123" s="31">
        <v>0</v>
      </c>
      <c r="AG123" s="31">
        <v>176108.45</v>
      </c>
      <c r="AH123" s="31">
        <v>8089</v>
      </c>
      <c r="AI123" s="31">
        <v>83955.54</v>
      </c>
      <c r="AJ123" s="31">
        <v>25920.15</v>
      </c>
      <c r="AK123" s="31">
        <v>0</v>
      </c>
      <c r="AL123" s="31">
        <v>0</v>
      </c>
      <c r="AM123" s="31">
        <v>95149.11</v>
      </c>
      <c r="AN123" s="31">
        <v>89565.55</v>
      </c>
      <c r="AO123" s="31">
        <v>698892.36</v>
      </c>
      <c r="AP123" s="31">
        <v>381.63</v>
      </c>
      <c r="AQ123" s="31">
        <v>15595.32</v>
      </c>
      <c r="AR123" s="31">
        <v>873255.44</v>
      </c>
      <c r="AS123" s="31">
        <v>0</v>
      </c>
      <c r="AT123" s="31">
        <v>135105.69</v>
      </c>
      <c r="AU123" s="31">
        <v>0</v>
      </c>
      <c r="AV123" s="31">
        <v>0</v>
      </c>
      <c r="AW123" s="31">
        <v>0</v>
      </c>
      <c r="AX123" s="31">
        <v>0</v>
      </c>
      <c r="AY123" s="31">
        <v>0</v>
      </c>
      <c r="AZ123" s="31">
        <v>35496.639999999999</v>
      </c>
      <c r="BA123" s="31">
        <v>69.930000000000007</v>
      </c>
      <c r="BB123" s="31">
        <v>438168.56</v>
      </c>
      <c r="BC123" s="31">
        <v>0</v>
      </c>
      <c r="BD123" s="31">
        <v>0</v>
      </c>
      <c r="BE123" s="31">
        <v>0</v>
      </c>
      <c r="BF123" s="31">
        <v>0</v>
      </c>
      <c r="BG123" s="31">
        <v>0</v>
      </c>
      <c r="BH123" s="40">
        <v>571503</v>
      </c>
      <c r="BI123" s="31">
        <v>0</v>
      </c>
      <c r="BJ123" s="31">
        <v>0</v>
      </c>
      <c r="BK123" s="31">
        <v>0</v>
      </c>
      <c r="BL123" s="31">
        <v>0</v>
      </c>
      <c r="BM123" s="31">
        <v>571502.80000000005</v>
      </c>
      <c r="BN123" s="31">
        <v>0</v>
      </c>
      <c r="BO123" s="31">
        <v>0</v>
      </c>
      <c r="BP123" s="31">
        <v>0</v>
      </c>
      <c r="BQ123" s="31">
        <v>0</v>
      </c>
      <c r="BR123" s="31">
        <v>0</v>
      </c>
      <c r="BS123" s="31">
        <v>0</v>
      </c>
      <c r="BT123" s="31">
        <v>0</v>
      </c>
      <c r="BU123" s="31">
        <v>0</v>
      </c>
      <c r="BV123" s="31">
        <v>0</v>
      </c>
      <c r="BW123" s="31">
        <v>0</v>
      </c>
      <c r="BX123" s="31">
        <v>0</v>
      </c>
      <c r="BY123" s="31">
        <v>0</v>
      </c>
      <c r="BZ123" s="31">
        <v>0</v>
      </c>
      <c r="CA123" s="31">
        <v>0</v>
      </c>
      <c r="CB123" s="31">
        <v>0</v>
      </c>
      <c r="CC123" s="31">
        <v>11544131</v>
      </c>
      <c r="CD123" s="31">
        <v>454398.3</v>
      </c>
      <c r="CE123" s="31">
        <v>733849</v>
      </c>
      <c r="CF123" s="31">
        <v>0</v>
      </c>
      <c r="CG123" s="31">
        <v>0</v>
      </c>
      <c r="CH123" s="31">
        <v>235527.6</v>
      </c>
      <c r="CI123" s="31">
        <v>0</v>
      </c>
      <c r="CJ123" s="31">
        <v>0</v>
      </c>
      <c r="CK123" s="31">
        <v>0</v>
      </c>
      <c r="CL123" s="31">
        <v>50805</v>
      </c>
      <c r="CM123" s="31">
        <v>18694.14</v>
      </c>
      <c r="CN123" s="31">
        <v>226172.69</v>
      </c>
      <c r="CO123" s="31">
        <v>967509</v>
      </c>
      <c r="CP123" s="31">
        <v>-1699310</v>
      </c>
      <c r="CQ123" s="31">
        <v>-909470</v>
      </c>
      <c r="CR123" s="31">
        <v>34919</v>
      </c>
      <c r="CS123" s="31">
        <v>11065946</v>
      </c>
      <c r="CT123" s="31">
        <v>365090</v>
      </c>
    </row>
    <row r="124" spans="1:98" s="33" customFormat="1">
      <c r="A124" s="38" t="s">
        <v>258</v>
      </c>
      <c r="B124" s="31">
        <v>4175063</v>
      </c>
      <c r="C124" s="31">
        <v>0</v>
      </c>
      <c r="D124" s="31">
        <v>0</v>
      </c>
      <c r="E124" s="31">
        <v>0</v>
      </c>
      <c r="F124" s="31">
        <v>0</v>
      </c>
      <c r="G124" s="31">
        <v>399142.81</v>
      </c>
      <c r="H124" s="31">
        <v>1333588.8999999999</v>
      </c>
      <c r="I124" s="31">
        <v>0</v>
      </c>
      <c r="J124" s="31">
        <v>14039.22</v>
      </c>
      <c r="K124" s="31">
        <v>0</v>
      </c>
      <c r="L124" s="31">
        <v>0</v>
      </c>
      <c r="M124" s="31">
        <v>2318172.0099999998</v>
      </c>
      <c r="N124" s="31">
        <v>0</v>
      </c>
      <c r="O124" s="31">
        <v>0</v>
      </c>
      <c r="P124" s="31">
        <v>0</v>
      </c>
      <c r="Q124" s="31">
        <v>110120.19</v>
      </c>
      <c r="R124" s="31">
        <v>6566713</v>
      </c>
      <c r="S124" s="31">
        <v>3230575.93</v>
      </c>
      <c r="T124" s="31">
        <v>0</v>
      </c>
      <c r="U124" s="31">
        <v>49020.88</v>
      </c>
      <c r="V124" s="31">
        <v>0</v>
      </c>
      <c r="W124" s="31">
        <v>0</v>
      </c>
      <c r="X124" s="31">
        <v>6268</v>
      </c>
      <c r="Y124" s="31">
        <v>7868.08</v>
      </c>
      <c r="Z124" s="31">
        <v>109568.92</v>
      </c>
      <c r="AA124" s="31">
        <v>26855</v>
      </c>
      <c r="AB124" s="31">
        <v>0</v>
      </c>
      <c r="AC124" s="31">
        <v>0</v>
      </c>
      <c r="AD124" s="31">
        <v>57330.1</v>
      </c>
      <c r="AE124" s="31">
        <v>0</v>
      </c>
      <c r="AF124" s="31">
        <v>0</v>
      </c>
      <c r="AG124" s="31">
        <v>242659.01</v>
      </c>
      <c r="AH124" s="31">
        <v>0</v>
      </c>
      <c r="AI124" s="31">
        <v>82797.56</v>
      </c>
      <c r="AJ124" s="31">
        <v>28119.07</v>
      </c>
      <c r="AK124" s="31">
        <v>0</v>
      </c>
      <c r="AL124" s="31">
        <v>0</v>
      </c>
      <c r="AM124" s="31">
        <v>198612.94</v>
      </c>
      <c r="AN124" s="31">
        <v>42859.17</v>
      </c>
      <c r="AO124" s="31">
        <v>0</v>
      </c>
      <c r="AP124" s="31">
        <v>0</v>
      </c>
      <c r="AQ124" s="31">
        <v>0</v>
      </c>
      <c r="AR124" s="31">
        <v>2071400.16</v>
      </c>
      <c r="AS124" s="31">
        <v>0</v>
      </c>
      <c r="AT124" s="31">
        <v>38699.58</v>
      </c>
      <c r="AU124" s="31">
        <v>0</v>
      </c>
      <c r="AV124" s="31">
        <v>0</v>
      </c>
      <c r="AW124" s="31">
        <v>0</v>
      </c>
      <c r="AX124" s="31">
        <v>0</v>
      </c>
      <c r="AY124" s="31">
        <v>0</v>
      </c>
      <c r="AZ124" s="31">
        <v>11851.12</v>
      </c>
      <c r="BA124" s="31">
        <v>0</v>
      </c>
      <c r="BB124" s="31">
        <v>322151.09999999998</v>
      </c>
      <c r="BC124" s="31">
        <v>0</v>
      </c>
      <c r="BD124" s="31">
        <v>40076.080000000002</v>
      </c>
      <c r="BE124" s="31">
        <v>0</v>
      </c>
      <c r="BF124" s="31">
        <v>0</v>
      </c>
      <c r="BG124" s="31">
        <v>0</v>
      </c>
      <c r="BH124" s="40">
        <v>7342315</v>
      </c>
      <c r="BI124" s="31">
        <v>0</v>
      </c>
      <c r="BJ124" s="31">
        <v>5388740</v>
      </c>
      <c r="BK124" s="31">
        <v>0</v>
      </c>
      <c r="BL124" s="31">
        <v>0</v>
      </c>
      <c r="BM124" s="31">
        <v>1945172.32</v>
      </c>
      <c r="BN124" s="31">
        <v>0</v>
      </c>
      <c r="BO124" s="31">
        <v>0</v>
      </c>
      <c r="BP124" s="31">
        <v>0</v>
      </c>
      <c r="BQ124" s="31">
        <v>8403</v>
      </c>
      <c r="BR124" s="31">
        <v>0</v>
      </c>
      <c r="BS124" s="31">
        <v>0</v>
      </c>
      <c r="BT124" s="31">
        <v>0</v>
      </c>
      <c r="BU124" s="31">
        <v>0</v>
      </c>
      <c r="BV124" s="31">
        <v>0</v>
      </c>
      <c r="BW124" s="31">
        <v>0</v>
      </c>
      <c r="BX124" s="31">
        <v>0</v>
      </c>
      <c r="BY124" s="31">
        <v>0</v>
      </c>
      <c r="BZ124" s="31">
        <v>0</v>
      </c>
      <c r="CA124" s="31">
        <v>0</v>
      </c>
      <c r="CB124" s="31">
        <v>0</v>
      </c>
      <c r="CC124" s="31">
        <v>18161479</v>
      </c>
      <c r="CD124" s="31">
        <v>0</v>
      </c>
      <c r="CE124" s="31">
        <v>2201372</v>
      </c>
      <c r="CF124" s="31">
        <v>290850.87</v>
      </c>
      <c r="CG124" s="31">
        <v>0</v>
      </c>
      <c r="CH124" s="31">
        <v>793082.59</v>
      </c>
      <c r="CI124" s="31">
        <v>0</v>
      </c>
      <c r="CJ124" s="31">
        <v>0</v>
      </c>
      <c r="CK124" s="31">
        <v>0</v>
      </c>
      <c r="CL124" s="31">
        <v>0</v>
      </c>
      <c r="CM124" s="31">
        <v>0</v>
      </c>
      <c r="CN124" s="31">
        <v>518179.34</v>
      </c>
      <c r="CO124" s="31">
        <v>0</v>
      </c>
      <c r="CP124" s="31">
        <v>-1460827</v>
      </c>
      <c r="CQ124" s="31">
        <v>0</v>
      </c>
      <c r="CR124" s="31">
        <v>50003.02</v>
      </c>
      <c r="CS124" s="31">
        <v>15311408</v>
      </c>
      <c r="CT124" s="31">
        <v>457410</v>
      </c>
    </row>
    <row r="125" spans="1:98" s="33" customFormat="1">
      <c r="A125" s="38" t="s">
        <v>350</v>
      </c>
      <c r="B125" s="31">
        <v>1555587</v>
      </c>
      <c r="C125" s="31">
        <v>0</v>
      </c>
      <c r="D125" s="31">
        <v>0</v>
      </c>
      <c r="E125" s="31">
        <v>0</v>
      </c>
      <c r="F125" s="31">
        <v>0</v>
      </c>
      <c r="G125" s="31">
        <v>129974.41</v>
      </c>
      <c r="H125" s="31">
        <v>411247.05</v>
      </c>
      <c r="I125" s="31">
        <v>0</v>
      </c>
      <c r="J125" s="31">
        <v>0</v>
      </c>
      <c r="K125" s="31">
        <v>0</v>
      </c>
      <c r="L125" s="31">
        <v>0</v>
      </c>
      <c r="M125" s="31">
        <v>893117.35</v>
      </c>
      <c r="N125" s="31">
        <v>0</v>
      </c>
      <c r="O125" s="31">
        <v>65361.77</v>
      </c>
      <c r="P125" s="31">
        <v>0</v>
      </c>
      <c r="Q125" s="31">
        <v>55885.93</v>
      </c>
      <c r="R125" s="31">
        <v>14430000</v>
      </c>
      <c r="S125" s="31">
        <v>8020279.1500000004</v>
      </c>
      <c r="T125" s="31">
        <v>0</v>
      </c>
      <c r="U125" s="31">
        <v>27688.85</v>
      </c>
      <c r="V125" s="31">
        <v>0</v>
      </c>
      <c r="W125" s="31">
        <v>0</v>
      </c>
      <c r="X125" s="31">
        <v>1285901.6299999999</v>
      </c>
      <c r="Y125" s="31">
        <v>131960.45000000001</v>
      </c>
      <c r="Z125" s="31">
        <v>17253.66</v>
      </c>
      <c r="AA125" s="31">
        <v>0</v>
      </c>
      <c r="AB125" s="31">
        <v>15501.66</v>
      </c>
      <c r="AC125" s="31">
        <v>0</v>
      </c>
      <c r="AD125" s="31">
        <v>236282.5</v>
      </c>
      <c r="AE125" s="31">
        <v>0</v>
      </c>
      <c r="AF125" s="31">
        <v>0</v>
      </c>
      <c r="AG125" s="31">
        <v>412133.92</v>
      </c>
      <c r="AH125" s="31">
        <v>0</v>
      </c>
      <c r="AI125" s="31">
        <v>221540.02</v>
      </c>
      <c r="AJ125" s="31">
        <v>35289.730000000003</v>
      </c>
      <c r="AK125" s="31">
        <v>0</v>
      </c>
      <c r="AL125" s="31">
        <v>0</v>
      </c>
      <c r="AM125" s="31">
        <v>317151.55</v>
      </c>
      <c r="AN125" s="31">
        <v>0</v>
      </c>
      <c r="AO125" s="31">
        <v>37197</v>
      </c>
      <c r="AP125" s="31">
        <v>0</v>
      </c>
      <c r="AQ125" s="31">
        <v>108700.64</v>
      </c>
      <c r="AR125" s="31">
        <v>2391847.5099999998</v>
      </c>
      <c r="AS125" s="31">
        <v>0</v>
      </c>
      <c r="AT125" s="31">
        <v>302416.96000000002</v>
      </c>
      <c r="AU125" s="31">
        <v>0</v>
      </c>
      <c r="AV125" s="31">
        <v>0</v>
      </c>
      <c r="AW125" s="31">
        <v>0</v>
      </c>
      <c r="AX125" s="31">
        <v>0</v>
      </c>
      <c r="AY125" s="31">
        <v>0</v>
      </c>
      <c r="AZ125" s="31">
        <v>69489</v>
      </c>
      <c r="BA125" s="31">
        <v>0</v>
      </c>
      <c r="BB125" s="31">
        <v>386361.26</v>
      </c>
      <c r="BC125" s="31">
        <v>0</v>
      </c>
      <c r="BD125" s="31">
        <v>413004.87</v>
      </c>
      <c r="BE125" s="31">
        <v>0</v>
      </c>
      <c r="BF125" s="31">
        <v>0</v>
      </c>
      <c r="BG125" s="31">
        <v>0</v>
      </c>
      <c r="BH125" s="40">
        <v>8703428</v>
      </c>
      <c r="BI125" s="31">
        <v>0</v>
      </c>
      <c r="BJ125" s="31">
        <v>0</v>
      </c>
      <c r="BK125" s="31">
        <v>0</v>
      </c>
      <c r="BL125" s="31">
        <v>0</v>
      </c>
      <c r="BM125" s="31">
        <v>8703428.2699999996</v>
      </c>
      <c r="BN125" s="31">
        <v>0</v>
      </c>
      <c r="BO125" s="31">
        <v>0</v>
      </c>
      <c r="BP125" s="31">
        <v>0</v>
      </c>
      <c r="BQ125" s="31">
        <v>0</v>
      </c>
      <c r="BR125" s="31">
        <v>0</v>
      </c>
      <c r="BS125" s="31">
        <v>0</v>
      </c>
      <c r="BT125" s="31">
        <v>0</v>
      </c>
      <c r="BU125" s="31">
        <v>0</v>
      </c>
      <c r="BV125" s="31">
        <v>0</v>
      </c>
      <c r="BW125" s="31">
        <v>0</v>
      </c>
      <c r="BX125" s="31">
        <v>0</v>
      </c>
      <c r="BY125" s="31">
        <v>0</v>
      </c>
      <c r="BZ125" s="31">
        <v>0</v>
      </c>
      <c r="CA125" s="31">
        <v>0</v>
      </c>
      <c r="CB125" s="31">
        <v>0</v>
      </c>
      <c r="CC125" s="31">
        <v>14147896</v>
      </c>
      <c r="CD125" s="31">
        <v>293281.53000000003</v>
      </c>
      <c r="CE125" s="31">
        <v>0</v>
      </c>
      <c r="CF125" s="31">
        <v>0</v>
      </c>
      <c r="CG125" s="31">
        <v>480117.54</v>
      </c>
      <c r="CH125" s="31">
        <v>0</v>
      </c>
      <c r="CI125" s="31">
        <v>0</v>
      </c>
      <c r="CJ125" s="31">
        <v>0</v>
      </c>
      <c r="CK125" s="31">
        <v>0</v>
      </c>
      <c r="CL125" s="31">
        <v>44914</v>
      </c>
      <c r="CM125" s="31">
        <v>32160.68</v>
      </c>
      <c r="CN125" s="31">
        <v>95974.41</v>
      </c>
      <c r="CO125" s="31">
        <v>0</v>
      </c>
      <c r="CP125" s="31">
        <v>-2740087</v>
      </c>
      <c r="CQ125" s="31">
        <v>0</v>
      </c>
      <c r="CR125" s="31">
        <v>28014</v>
      </c>
      <c r="CS125" s="31">
        <v>15798766</v>
      </c>
      <c r="CT125" s="31">
        <v>114755</v>
      </c>
    </row>
    <row r="126" spans="1:98" s="33" customFormat="1">
      <c r="A126" s="38" t="s">
        <v>259</v>
      </c>
      <c r="B126" s="31">
        <v>4532237</v>
      </c>
      <c r="C126" s="31">
        <v>0</v>
      </c>
      <c r="D126" s="31">
        <v>0</v>
      </c>
      <c r="E126" s="31">
        <v>54120.13</v>
      </c>
      <c r="F126" s="31">
        <v>0</v>
      </c>
      <c r="G126" s="31">
        <v>448159.51</v>
      </c>
      <c r="H126" s="31">
        <v>1346109.3</v>
      </c>
      <c r="I126" s="31">
        <v>0</v>
      </c>
      <c r="J126" s="31">
        <v>0</v>
      </c>
      <c r="K126" s="31">
        <v>0</v>
      </c>
      <c r="L126" s="31">
        <v>0</v>
      </c>
      <c r="M126" s="31">
        <v>2578065.08</v>
      </c>
      <c r="N126" s="31">
        <v>13360</v>
      </c>
      <c r="O126" s="31">
        <v>0</v>
      </c>
      <c r="P126" s="31">
        <v>0</v>
      </c>
      <c r="Q126" s="31">
        <v>92423.35</v>
      </c>
      <c r="R126" s="31">
        <v>8847551</v>
      </c>
      <c r="S126" s="31">
        <v>5738301.8799999999</v>
      </c>
      <c r="T126" s="31">
        <v>0</v>
      </c>
      <c r="U126" s="31">
        <v>39063.760000000002</v>
      </c>
      <c r="V126" s="31">
        <v>0</v>
      </c>
      <c r="W126" s="31">
        <v>0</v>
      </c>
      <c r="X126" s="31">
        <v>0</v>
      </c>
      <c r="Y126" s="31">
        <v>0</v>
      </c>
      <c r="Z126" s="31">
        <v>0</v>
      </c>
      <c r="AA126" s="31">
        <v>0</v>
      </c>
      <c r="AB126" s="31">
        <v>194626.58</v>
      </c>
      <c r="AC126" s="31">
        <v>0</v>
      </c>
      <c r="AD126" s="31">
        <v>0</v>
      </c>
      <c r="AE126" s="31">
        <v>0</v>
      </c>
      <c r="AF126" s="31">
        <v>0</v>
      </c>
      <c r="AG126" s="31">
        <v>0</v>
      </c>
      <c r="AH126" s="31">
        <v>0</v>
      </c>
      <c r="AI126" s="31">
        <v>0</v>
      </c>
      <c r="AJ126" s="31">
        <v>7313.96</v>
      </c>
      <c r="AK126" s="31">
        <v>0</v>
      </c>
      <c r="AL126" s="31">
        <v>305701.84999999998</v>
      </c>
      <c r="AM126" s="31">
        <v>199552.09</v>
      </c>
      <c r="AN126" s="31">
        <v>45906.99</v>
      </c>
      <c r="AO126" s="31">
        <v>31301.39</v>
      </c>
      <c r="AP126" s="31">
        <v>18000</v>
      </c>
      <c r="AQ126" s="31">
        <v>0</v>
      </c>
      <c r="AR126" s="31">
        <v>1869830.12</v>
      </c>
      <c r="AS126" s="31">
        <v>0</v>
      </c>
      <c r="AT126" s="31">
        <v>-343.3</v>
      </c>
      <c r="AU126" s="31">
        <v>0</v>
      </c>
      <c r="AV126" s="31">
        <v>0</v>
      </c>
      <c r="AW126" s="31">
        <v>0</v>
      </c>
      <c r="AX126" s="31">
        <v>0</v>
      </c>
      <c r="AY126" s="31">
        <v>0</v>
      </c>
      <c r="AZ126" s="31">
        <v>1951.36</v>
      </c>
      <c r="BA126" s="31">
        <v>0</v>
      </c>
      <c r="BB126" s="31">
        <v>343544.76</v>
      </c>
      <c r="BC126" s="31">
        <v>52800</v>
      </c>
      <c r="BD126" s="31">
        <v>0</v>
      </c>
      <c r="BE126" s="31">
        <v>0</v>
      </c>
      <c r="BF126" s="31">
        <v>0</v>
      </c>
      <c r="BG126" s="31">
        <v>0</v>
      </c>
      <c r="BH126" s="40">
        <v>2259179</v>
      </c>
      <c r="BI126" s="31">
        <v>0</v>
      </c>
      <c r="BJ126" s="31">
        <v>0</v>
      </c>
      <c r="BK126" s="31">
        <v>0</v>
      </c>
      <c r="BL126" s="31">
        <v>0</v>
      </c>
      <c r="BM126" s="31">
        <v>2174179</v>
      </c>
      <c r="BN126" s="31">
        <v>0</v>
      </c>
      <c r="BO126" s="31">
        <v>85000</v>
      </c>
      <c r="BP126" s="31">
        <v>0</v>
      </c>
      <c r="BQ126" s="31">
        <v>0</v>
      </c>
      <c r="BR126" s="31">
        <v>0</v>
      </c>
      <c r="BS126" s="31">
        <v>0</v>
      </c>
      <c r="BT126" s="31">
        <v>0</v>
      </c>
      <c r="BU126" s="31">
        <v>0</v>
      </c>
      <c r="BV126" s="31">
        <v>0</v>
      </c>
      <c r="BW126" s="31">
        <v>0</v>
      </c>
      <c r="BX126" s="31">
        <v>0</v>
      </c>
      <c r="BY126" s="31">
        <v>0</v>
      </c>
      <c r="BZ126" s="31">
        <v>0</v>
      </c>
      <c r="CA126" s="31">
        <v>0</v>
      </c>
      <c r="CB126" s="31">
        <v>0</v>
      </c>
      <c r="CC126" s="31">
        <v>15730142</v>
      </c>
      <c r="CD126" s="31">
        <v>0</v>
      </c>
      <c r="CE126" s="31">
        <v>1233074</v>
      </c>
      <c r="CF126" s="31">
        <v>557456.59</v>
      </c>
      <c r="CG126" s="31">
        <v>0</v>
      </c>
      <c r="CH126" s="31">
        <v>0</v>
      </c>
      <c r="CI126" s="31">
        <v>0</v>
      </c>
      <c r="CJ126" s="31">
        <v>0</v>
      </c>
      <c r="CK126" s="31">
        <v>0</v>
      </c>
      <c r="CL126" s="31">
        <v>69949</v>
      </c>
      <c r="CM126" s="31">
        <v>0</v>
      </c>
      <c r="CN126" s="31">
        <v>110110.72</v>
      </c>
      <c r="CO126" s="31">
        <v>0</v>
      </c>
      <c r="CP126" s="31">
        <v>-2045730</v>
      </c>
      <c r="CQ126" s="31">
        <v>0</v>
      </c>
      <c r="CR126" s="31">
        <v>47921</v>
      </c>
      <c r="CS126" s="31">
        <v>15186472</v>
      </c>
      <c r="CT126" s="31">
        <v>570889</v>
      </c>
    </row>
    <row r="127" spans="1:98" s="33" customFormat="1">
      <c r="A127" s="38" t="s">
        <v>260</v>
      </c>
      <c r="B127" s="31">
        <v>2719787</v>
      </c>
      <c r="C127" s="31">
        <v>0</v>
      </c>
      <c r="D127" s="31">
        <v>0</v>
      </c>
      <c r="E127" s="31">
        <v>35040.85</v>
      </c>
      <c r="F127" s="31">
        <v>7429.7</v>
      </c>
      <c r="G127" s="31">
        <v>242597.14</v>
      </c>
      <c r="H127" s="31">
        <v>604562.46</v>
      </c>
      <c r="I127" s="31">
        <v>0</v>
      </c>
      <c r="J127" s="31">
        <v>13031.44</v>
      </c>
      <c r="K127" s="31">
        <v>0</v>
      </c>
      <c r="L127" s="31">
        <v>0</v>
      </c>
      <c r="M127" s="31">
        <v>1755329.16</v>
      </c>
      <c r="N127" s="31">
        <v>0</v>
      </c>
      <c r="O127" s="31">
        <v>0</v>
      </c>
      <c r="P127" s="31">
        <v>0</v>
      </c>
      <c r="Q127" s="31">
        <v>61795.88</v>
      </c>
      <c r="R127" s="31">
        <v>4472954</v>
      </c>
      <c r="S127" s="31">
        <v>3147801.16</v>
      </c>
      <c r="T127" s="31">
        <v>0</v>
      </c>
      <c r="U127" s="31">
        <v>12388.45</v>
      </c>
      <c r="V127" s="31">
        <v>0</v>
      </c>
      <c r="W127" s="31">
        <v>0</v>
      </c>
      <c r="X127" s="31">
        <v>78006.759999999995</v>
      </c>
      <c r="Y127" s="31">
        <v>0</v>
      </c>
      <c r="Z127" s="31">
        <v>0</v>
      </c>
      <c r="AA127" s="31">
        <v>0</v>
      </c>
      <c r="AB127" s="31">
        <v>0</v>
      </c>
      <c r="AC127" s="31">
        <v>0</v>
      </c>
      <c r="AD127" s="31">
        <v>38720.699999999997</v>
      </c>
      <c r="AE127" s="31">
        <v>57797</v>
      </c>
      <c r="AF127" s="31">
        <v>0</v>
      </c>
      <c r="AG127" s="31">
        <v>118838.2</v>
      </c>
      <c r="AH127" s="31">
        <v>0</v>
      </c>
      <c r="AI127" s="31">
        <v>53022.720000000001</v>
      </c>
      <c r="AJ127" s="31">
        <v>9046.74</v>
      </c>
      <c r="AK127" s="31">
        <v>0</v>
      </c>
      <c r="AL127" s="31">
        <v>0</v>
      </c>
      <c r="AM127" s="31">
        <v>152.1</v>
      </c>
      <c r="AN127" s="31">
        <v>19112.79</v>
      </c>
      <c r="AO127" s="31">
        <v>17605.3</v>
      </c>
      <c r="AP127" s="31">
        <v>200</v>
      </c>
      <c r="AQ127" s="31">
        <v>0</v>
      </c>
      <c r="AR127" s="31">
        <v>727798.7</v>
      </c>
      <c r="AS127" s="31">
        <v>0</v>
      </c>
      <c r="AT127" s="31">
        <v>0</v>
      </c>
      <c r="AU127" s="31">
        <v>0</v>
      </c>
      <c r="AV127" s="31">
        <v>0</v>
      </c>
      <c r="AW127" s="31">
        <v>0</v>
      </c>
      <c r="AX127" s="31">
        <v>0</v>
      </c>
      <c r="AY127" s="31">
        <v>0</v>
      </c>
      <c r="AZ127" s="31">
        <v>1164</v>
      </c>
      <c r="BA127" s="31">
        <v>0</v>
      </c>
      <c r="BB127" s="31">
        <v>178379.9</v>
      </c>
      <c r="BC127" s="31">
        <v>12919.36</v>
      </c>
      <c r="BD127" s="31">
        <v>0</v>
      </c>
      <c r="BE127" s="31">
        <v>0</v>
      </c>
      <c r="BF127" s="31">
        <v>0</v>
      </c>
      <c r="BG127" s="31">
        <v>0</v>
      </c>
      <c r="BH127" s="40">
        <v>3469066</v>
      </c>
      <c r="BI127" s="31">
        <v>0</v>
      </c>
      <c r="BJ127" s="31">
        <v>0</v>
      </c>
      <c r="BK127" s="31">
        <v>3300000</v>
      </c>
      <c r="BL127" s="31">
        <v>0</v>
      </c>
      <c r="BM127" s="31">
        <v>118477.09</v>
      </c>
      <c r="BN127" s="31">
        <v>0</v>
      </c>
      <c r="BO127" s="31">
        <v>48489.24</v>
      </c>
      <c r="BP127" s="31">
        <v>0</v>
      </c>
      <c r="BQ127" s="31">
        <v>2100</v>
      </c>
      <c r="BR127" s="31">
        <v>0</v>
      </c>
      <c r="BS127" s="31">
        <v>0</v>
      </c>
      <c r="BT127" s="31">
        <v>0</v>
      </c>
      <c r="BU127" s="31">
        <v>0</v>
      </c>
      <c r="BV127" s="31">
        <v>0</v>
      </c>
      <c r="BW127" s="31">
        <v>0</v>
      </c>
      <c r="BX127" s="31">
        <v>0</v>
      </c>
      <c r="BY127" s="31">
        <v>0</v>
      </c>
      <c r="BZ127" s="31">
        <v>0</v>
      </c>
      <c r="CA127" s="31">
        <v>0</v>
      </c>
      <c r="CB127" s="31">
        <v>0</v>
      </c>
      <c r="CC127" s="31">
        <v>7331768</v>
      </c>
      <c r="CD127" s="31">
        <v>0</v>
      </c>
      <c r="CE127" s="31">
        <v>46903</v>
      </c>
      <c r="CF127" s="31">
        <v>51259.54</v>
      </c>
      <c r="CG127" s="31">
        <v>0</v>
      </c>
      <c r="CH127" s="31">
        <v>237937.72</v>
      </c>
      <c r="CI127" s="31">
        <v>0</v>
      </c>
      <c r="CJ127" s="31">
        <v>0</v>
      </c>
      <c r="CK127" s="31">
        <v>0</v>
      </c>
      <c r="CL127" s="31">
        <v>29452</v>
      </c>
      <c r="CM127" s="31">
        <v>11624.75</v>
      </c>
      <c r="CN127" s="31">
        <v>67870.02</v>
      </c>
      <c r="CO127" s="31">
        <v>0</v>
      </c>
      <c r="CP127" s="31">
        <v>-1251552</v>
      </c>
      <c r="CQ127" s="31">
        <v>0</v>
      </c>
      <c r="CR127" s="31">
        <v>24987</v>
      </c>
      <c r="CS127" s="31">
        <v>7757634</v>
      </c>
      <c r="CT127" s="31">
        <v>355652</v>
      </c>
    </row>
    <row r="128" spans="1:98" s="33" customFormat="1">
      <c r="A128" s="38" t="s">
        <v>261</v>
      </c>
      <c r="B128" s="31">
        <v>1956215</v>
      </c>
      <c r="C128" s="31">
        <v>24000</v>
      </c>
      <c r="D128" s="31">
        <v>0</v>
      </c>
      <c r="E128" s="31">
        <v>0</v>
      </c>
      <c r="F128" s="31">
        <v>0</v>
      </c>
      <c r="G128" s="31">
        <v>244927.7</v>
      </c>
      <c r="H128" s="31">
        <v>488952.73</v>
      </c>
      <c r="I128" s="31">
        <v>0</v>
      </c>
      <c r="J128" s="31">
        <v>7685.86</v>
      </c>
      <c r="K128" s="31">
        <v>0</v>
      </c>
      <c r="L128" s="31">
        <v>0</v>
      </c>
      <c r="M128" s="31">
        <v>1137245.3</v>
      </c>
      <c r="N128" s="31">
        <v>0</v>
      </c>
      <c r="O128" s="31">
        <v>0</v>
      </c>
      <c r="P128" s="31">
        <v>0</v>
      </c>
      <c r="Q128" s="31">
        <v>53403.21</v>
      </c>
      <c r="R128" s="31">
        <v>3230937</v>
      </c>
      <c r="S128" s="31">
        <v>2152075.71</v>
      </c>
      <c r="T128" s="31">
        <v>0</v>
      </c>
      <c r="U128" s="31">
        <v>19354.25</v>
      </c>
      <c r="V128" s="31">
        <v>0</v>
      </c>
      <c r="W128" s="31">
        <v>0</v>
      </c>
      <c r="X128" s="31">
        <v>0</v>
      </c>
      <c r="Y128" s="31">
        <v>0</v>
      </c>
      <c r="Z128" s="31">
        <v>0</v>
      </c>
      <c r="AA128" s="31">
        <v>0</v>
      </c>
      <c r="AB128" s="31">
        <v>149798.45000000001</v>
      </c>
      <c r="AC128" s="31">
        <v>0</v>
      </c>
      <c r="AD128" s="31">
        <v>0</v>
      </c>
      <c r="AE128" s="31">
        <v>0</v>
      </c>
      <c r="AF128" s="31">
        <v>0</v>
      </c>
      <c r="AG128" s="31">
        <v>127640.14</v>
      </c>
      <c r="AH128" s="31">
        <v>0</v>
      </c>
      <c r="AI128" s="31">
        <v>0</v>
      </c>
      <c r="AJ128" s="31">
        <v>4383.2</v>
      </c>
      <c r="AK128" s="31">
        <v>0</v>
      </c>
      <c r="AL128" s="31">
        <v>0</v>
      </c>
      <c r="AM128" s="31">
        <v>61603.07</v>
      </c>
      <c r="AN128" s="31">
        <v>30746.05</v>
      </c>
      <c r="AO128" s="31">
        <v>0</v>
      </c>
      <c r="AP128" s="31">
        <v>0</v>
      </c>
      <c r="AQ128" s="31">
        <v>0</v>
      </c>
      <c r="AR128" s="31">
        <v>498190.6</v>
      </c>
      <c r="AS128" s="31">
        <v>0</v>
      </c>
      <c r="AT128" s="31">
        <v>0</v>
      </c>
      <c r="AU128" s="31">
        <v>0</v>
      </c>
      <c r="AV128" s="31">
        <v>0</v>
      </c>
      <c r="AW128" s="31">
        <v>0</v>
      </c>
      <c r="AX128" s="31">
        <v>0</v>
      </c>
      <c r="AY128" s="31">
        <v>0</v>
      </c>
      <c r="AZ128" s="31">
        <v>35528.870000000003</v>
      </c>
      <c r="BA128" s="31">
        <v>0</v>
      </c>
      <c r="BB128" s="31">
        <v>151616.79</v>
      </c>
      <c r="BC128" s="31">
        <v>0</v>
      </c>
      <c r="BD128" s="31">
        <v>0</v>
      </c>
      <c r="BE128" s="31">
        <v>0</v>
      </c>
      <c r="BF128" s="31">
        <v>0</v>
      </c>
      <c r="BG128" s="31">
        <v>0</v>
      </c>
      <c r="BH128" s="40">
        <v>32337</v>
      </c>
      <c r="BI128" s="31">
        <v>0</v>
      </c>
      <c r="BJ128" s="31">
        <v>0</v>
      </c>
      <c r="BK128" s="31">
        <v>0</v>
      </c>
      <c r="BL128" s="31">
        <v>0</v>
      </c>
      <c r="BM128" s="31">
        <v>32336.51</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6324615</v>
      </c>
      <c r="CD128" s="31">
        <v>0</v>
      </c>
      <c r="CE128" s="31">
        <v>545519</v>
      </c>
      <c r="CF128" s="31">
        <v>45437.09</v>
      </c>
      <c r="CG128" s="31">
        <v>0</v>
      </c>
      <c r="CH128" s="31">
        <v>284151.02</v>
      </c>
      <c r="CI128" s="31">
        <v>0</v>
      </c>
      <c r="CJ128" s="31">
        <v>0</v>
      </c>
      <c r="CK128" s="31">
        <v>0</v>
      </c>
      <c r="CL128" s="31">
        <v>18915.7</v>
      </c>
      <c r="CM128" s="31">
        <v>22825</v>
      </c>
      <c r="CN128" s="31">
        <v>92374.83</v>
      </c>
      <c r="CO128" s="31">
        <v>0</v>
      </c>
      <c r="CP128" s="31">
        <v>-753154</v>
      </c>
      <c r="CQ128" s="31">
        <v>-474527</v>
      </c>
      <c r="CR128" s="31">
        <v>23163</v>
      </c>
      <c r="CS128" s="31">
        <v>6027682</v>
      </c>
      <c r="CT128" s="31">
        <v>492228</v>
      </c>
    </row>
    <row r="129" spans="1:98" s="33" customFormat="1">
      <c r="A129" s="38" t="s">
        <v>262</v>
      </c>
      <c r="B129" s="31">
        <v>5204674</v>
      </c>
      <c r="C129" s="31">
        <v>0</v>
      </c>
      <c r="D129" s="31">
        <v>0</v>
      </c>
      <c r="E129" s="31">
        <v>1531463.28</v>
      </c>
      <c r="F129" s="31">
        <v>0</v>
      </c>
      <c r="G129" s="31">
        <v>439133</v>
      </c>
      <c r="H129" s="31">
        <v>1188985.06</v>
      </c>
      <c r="I129" s="31">
        <v>0</v>
      </c>
      <c r="J129" s="31">
        <v>0</v>
      </c>
      <c r="K129" s="31">
        <v>0</v>
      </c>
      <c r="L129" s="31">
        <v>0</v>
      </c>
      <c r="M129" s="31">
        <v>1781684.48</v>
      </c>
      <c r="N129" s="31">
        <v>0</v>
      </c>
      <c r="O129" s="31">
        <v>0</v>
      </c>
      <c r="P129" s="31">
        <v>108224.93</v>
      </c>
      <c r="Q129" s="31">
        <v>155183.01999999999</v>
      </c>
      <c r="R129" s="31">
        <v>17992348</v>
      </c>
      <c r="S129" s="31">
        <v>11267366.529999999</v>
      </c>
      <c r="T129" s="31">
        <v>0</v>
      </c>
      <c r="U129" s="31">
        <v>48077.8</v>
      </c>
      <c r="V129" s="31">
        <v>0</v>
      </c>
      <c r="W129" s="31">
        <v>0</v>
      </c>
      <c r="X129" s="31">
        <v>101548.15</v>
      </c>
      <c r="Y129" s="31">
        <v>0</v>
      </c>
      <c r="Z129" s="31">
        <v>195913.78</v>
      </c>
      <c r="AA129" s="31">
        <v>0</v>
      </c>
      <c r="AB129" s="31">
        <v>0</v>
      </c>
      <c r="AC129" s="31">
        <v>0</v>
      </c>
      <c r="AD129" s="31">
        <v>198374.95</v>
      </c>
      <c r="AE129" s="31">
        <v>6092.22</v>
      </c>
      <c r="AF129" s="31">
        <v>155900.63</v>
      </c>
      <c r="AG129" s="31">
        <v>627364.72</v>
      </c>
      <c r="AH129" s="31">
        <v>0</v>
      </c>
      <c r="AI129" s="31">
        <v>149255.94</v>
      </c>
      <c r="AJ129" s="31">
        <v>26175.51</v>
      </c>
      <c r="AK129" s="31">
        <v>0</v>
      </c>
      <c r="AL129" s="31">
        <v>0</v>
      </c>
      <c r="AM129" s="31">
        <v>909834.65</v>
      </c>
      <c r="AN129" s="31">
        <v>95895.18</v>
      </c>
      <c r="AO129" s="31">
        <v>28270.799999999999</v>
      </c>
      <c r="AP129" s="31">
        <v>0</v>
      </c>
      <c r="AQ129" s="31">
        <v>0</v>
      </c>
      <c r="AR129" s="31">
        <v>1996947.33</v>
      </c>
      <c r="AS129" s="31">
        <v>18445.2</v>
      </c>
      <c r="AT129" s="31">
        <v>352221.02</v>
      </c>
      <c r="AU129" s="31">
        <v>85119.01</v>
      </c>
      <c r="AV129" s="31">
        <v>0</v>
      </c>
      <c r="AW129" s="31">
        <v>0</v>
      </c>
      <c r="AX129" s="31">
        <v>789896.52</v>
      </c>
      <c r="AY129" s="31">
        <v>0</v>
      </c>
      <c r="AZ129" s="31">
        <v>107413.61</v>
      </c>
      <c r="BA129" s="31">
        <v>0</v>
      </c>
      <c r="BB129" s="31">
        <v>832233.99</v>
      </c>
      <c r="BC129" s="31">
        <v>0</v>
      </c>
      <c r="BD129" s="31">
        <v>0</v>
      </c>
      <c r="BE129" s="31">
        <v>0</v>
      </c>
      <c r="BF129" s="31">
        <v>0</v>
      </c>
      <c r="BG129" s="31">
        <v>0</v>
      </c>
      <c r="BH129" s="40">
        <v>11628855</v>
      </c>
      <c r="BI129" s="31">
        <v>0</v>
      </c>
      <c r="BJ129" s="31">
        <v>0</v>
      </c>
      <c r="BK129" s="31">
        <v>0</v>
      </c>
      <c r="BL129" s="31">
        <v>0</v>
      </c>
      <c r="BM129" s="31">
        <v>11595280.68</v>
      </c>
      <c r="BN129" s="31">
        <v>0</v>
      </c>
      <c r="BO129" s="31">
        <v>0</v>
      </c>
      <c r="BP129" s="31">
        <v>0</v>
      </c>
      <c r="BQ129" s="31">
        <v>33574</v>
      </c>
      <c r="BR129" s="31">
        <v>0</v>
      </c>
      <c r="BS129" s="31">
        <v>0</v>
      </c>
      <c r="BT129" s="31">
        <v>0</v>
      </c>
      <c r="BU129" s="31">
        <v>0</v>
      </c>
      <c r="BV129" s="31">
        <v>0</v>
      </c>
      <c r="BW129" s="31">
        <v>0</v>
      </c>
      <c r="BX129" s="31">
        <v>0</v>
      </c>
      <c r="BY129" s="31">
        <v>0</v>
      </c>
      <c r="BZ129" s="31">
        <v>0</v>
      </c>
      <c r="CA129" s="31">
        <v>0</v>
      </c>
      <c r="CB129" s="31">
        <v>0</v>
      </c>
      <c r="CC129" s="31">
        <v>31974195</v>
      </c>
      <c r="CD129" s="31">
        <v>989916</v>
      </c>
      <c r="CE129" s="31">
        <v>3918771</v>
      </c>
      <c r="CF129" s="31">
        <v>45488.94</v>
      </c>
      <c r="CG129" s="31">
        <v>0</v>
      </c>
      <c r="CH129" s="31">
        <v>954810.79</v>
      </c>
      <c r="CI129" s="31">
        <v>0</v>
      </c>
      <c r="CJ129" s="31">
        <v>0</v>
      </c>
      <c r="CK129" s="31">
        <v>0</v>
      </c>
      <c r="CL129" s="31">
        <v>115599</v>
      </c>
      <c r="CM129" s="31">
        <v>53512.92</v>
      </c>
      <c r="CN129" s="31">
        <v>231123.12</v>
      </c>
      <c r="CO129" s="31">
        <v>2252679</v>
      </c>
      <c r="CP129" s="31">
        <v>-3377388</v>
      </c>
      <c r="CQ129" s="31">
        <v>-2473941</v>
      </c>
      <c r="CR129" s="31">
        <v>66063</v>
      </c>
      <c r="CS129" s="31">
        <v>28408438</v>
      </c>
      <c r="CT129" s="31">
        <v>789122</v>
      </c>
    </row>
    <row r="130" spans="1:98" s="33" customFormat="1">
      <c r="A130" s="38" t="s">
        <v>415</v>
      </c>
      <c r="B130" s="31">
        <v>0</v>
      </c>
      <c r="C130" s="31">
        <v>0</v>
      </c>
      <c r="D130" s="31">
        <v>0</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40">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0</v>
      </c>
      <c r="CC130" s="31">
        <v>0</v>
      </c>
      <c r="CD130" s="31">
        <v>0</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row>
    <row r="131" spans="1:98" s="33" customFormat="1">
      <c r="A131" s="38" t="s">
        <v>263</v>
      </c>
      <c r="B131" s="31">
        <v>3178368</v>
      </c>
      <c r="C131" s="31">
        <v>156892</v>
      </c>
      <c r="D131" s="31">
        <v>0</v>
      </c>
      <c r="E131" s="31">
        <v>0</v>
      </c>
      <c r="F131" s="31">
        <v>142729.28</v>
      </c>
      <c r="G131" s="31">
        <v>259192.76</v>
      </c>
      <c r="H131" s="31">
        <v>855721.92</v>
      </c>
      <c r="I131" s="31">
        <v>0</v>
      </c>
      <c r="J131" s="31">
        <v>7726.86</v>
      </c>
      <c r="K131" s="31">
        <v>0</v>
      </c>
      <c r="L131" s="31">
        <v>0</v>
      </c>
      <c r="M131" s="31">
        <v>1647804.71</v>
      </c>
      <c r="N131" s="31">
        <v>15946</v>
      </c>
      <c r="O131" s="31">
        <v>0</v>
      </c>
      <c r="P131" s="31">
        <v>0</v>
      </c>
      <c r="Q131" s="31">
        <v>92354.29</v>
      </c>
      <c r="R131" s="31">
        <v>11993047</v>
      </c>
      <c r="S131" s="31">
        <v>8173568.1699999999</v>
      </c>
      <c r="T131" s="31">
        <v>0</v>
      </c>
      <c r="U131" s="31">
        <v>28276.49</v>
      </c>
      <c r="V131" s="31">
        <v>0</v>
      </c>
      <c r="W131" s="31">
        <v>0</v>
      </c>
      <c r="X131" s="31">
        <v>0</v>
      </c>
      <c r="Y131" s="31">
        <v>922</v>
      </c>
      <c r="Z131" s="31">
        <v>57697.75</v>
      </c>
      <c r="AA131" s="31">
        <v>151596.66</v>
      </c>
      <c r="AB131" s="31">
        <v>0</v>
      </c>
      <c r="AC131" s="31">
        <v>0</v>
      </c>
      <c r="AD131" s="31">
        <v>76208.53</v>
      </c>
      <c r="AE131" s="31">
        <v>0</v>
      </c>
      <c r="AF131" s="31">
        <v>0</v>
      </c>
      <c r="AG131" s="31">
        <v>185250</v>
      </c>
      <c r="AH131" s="31">
        <v>0</v>
      </c>
      <c r="AI131" s="31">
        <v>123523.4</v>
      </c>
      <c r="AJ131" s="31">
        <v>7057.68</v>
      </c>
      <c r="AK131" s="31">
        <v>0</v>
      </c>
      <c r="AL131" s="31">
        <v>0</v>
      </c>
      <c r="AM131" s="31">
        <v>660433.44999999995</v>
      </c>
      <c r="AN131" s="31">
        <v>56562.49</v>
      </c>
      <c r="AO131" s="31">
        <v>19993.349999999999</v>
      </c>
      <c r="AP131" s="31">
        <v>5735</v>
      </c>
      <c r="AQ131" s="31">
        <v>0</v>
      </c>
      <c r="AR131" s="31">
        <v>1590915.08</v>
      </c>
      <c r="AS131" s="31">
        <v>273649.2</v>
      </c>
      <c r="AT131" s="31">
        <v>135331.74</v>
      </c>
      <c r="AU131" s="31">
        <v>27851.43</v>
      </c>
      <c r="AV131" s="31">
        <v>0</v>
      </c>
      <c r="AW131" s="31">
        <v>0</v>
      </c>
      <c r="AX131" s="31">
        <v>0</v>
      </c>
      <c r="AY131" s="31">
        <v>0</v>
      </c>
      <c r="AZ131" s="31">
        <v>1195.95</v>
      </c>
      <c r="BA131" s="31">
        <v>0</v>
      </c>
      <c r="BB131" s="31">
        <v>405858.51</v>
      </c>
      <c r="BC131" s="31">
        <v>11420.5</v>
      </c>
      <c r="BD131" s="31">
        <v>0</v>
      </c>
      <c r="BE131" s="31">
        <v>0</v>
      </c>
      <c r="BF131" s="31">
        <v>0</v>
      </c>
      <c r="BG131" s="31">
        <v>0</v>
      </c>
      <c r="BH131" s="40">
        <v>304770</v>
      </c>
      <c r="BI131" s="31">
        <v>0</v>
      </c>
      <c r="BJ131" s="31">
        <v>0</v>
      </c>
      <c r="BK131" s="31">
        <v>0</v>
      </c>
      <c r="BL131" s="31">
        <v>0</v>
      </c>
      <c r="BM131" s="31">
        <v>88146.95</v>
      </c>
      <c r="BN131" s="31">
        <v>0</v>
      </c>
      <c r="BO131" s="31">
        <v>207031.47</v>
      </c>
      <c r="BP131" s="31">
        <v>0</v>
      </c>
      <c r="BQ131" s="31">
        <v>9591.4500000000007</v>
      </c>
      <c r="BR131" s="31">
        <v>136117</v>
      </c>
      <c r="BS131" s="31">
        <v>0</v>
      </c>
      <c r="BT131" s="31">
        <v>0</v>
      </c>
      <c r="BU131" s="31">
        <v>136117.44</v>
      </c>
      <c r="BV131" s="31">
        <v>0</v>
      </c>
      <c r="BW131" s="31">
        <v>0</v>
      </c>
      <c r="BX131" s="31">
        <v>0</v>
      </c>
      <c r="BY131" s="31">
        <v>0</v>
      </c>
      <c r="BZ131" s="31">
        <v>0</v>
      </c>
      <c r="CA131" s="31">
        <v>0</v>
      </c>
      <c r="CB131" s="31">
        <v>0</v>
      </c>
      <c r="CC131" s="31">
        <v>12913944</v>
      </c>
      <c r="CD131" s="31">
        <v>203611</v>
      </c>
      <c r="CE131" s="31">
        <v>428904</v>
      </c>
      <c r="CF131" s="31">
        <v>198709</v>
      </c>
      <c r="CG131" s="31">
        <v>0</v>
      </c>
      <c r="CH131" s="31">
        <v>471356.77</v>
      </c>
      <c r="CI131" s="31">
        <v>0</v>
      </c>
      <c r="CJ131" s="31">
        <v>0</v>
      </c>
      <c r="CK131" s="31">
        <v>0</v>
      </c>
      <c r="CL131" s="31">
        <v>-59640</v>
      </c>
      <c r="CM131" s="31">
        <v>-27063.91</v>
      </c>
      <c r="CN131" s="31">
        <v>83406.31</v>
      </c>
      <c r="CO131" s="31">
        <v>0</v>
      </c>
      <c r="CP131" s="31">
        <v>-2152814</v>
      </c>
      <c r="CQ131" s="31">
        <v>0</v>
      </c>
      <c r="CR131" s="31">
        <v>39261</v>
      </c>
      <c r="CS131" s="31">
        <v>13309203</v>
      </c>
      <c r="CT131" s="31">
        <v>419011</v>
      </c>
    </row>
    <row r="132" spans="1:98" s="33" customFormat="1">
      <c r="A132" s="38" t="s">
        <v>264</v>
      </c>
      <c r="B132" s="31">
        <v>2353600</v>
      </c>
      <c r="C132" s="31">
        <v>0</v>
      </c>
      <c r="D132" s="31">
        <v>0</v>
      </c>
      <c r="E132" s="31">
        <v>0</v>
      </c>
      <c r="F132" s="31">
        <v>0</v>
      </c>
      <c r="G132" s="31">
        <v>304780.78999999998</v>
      </c>
      <c r="H132" s="31">
        <v>718860.13</v>
      </c>
      <c r="I132" s="31">
        <v>0</v>
      </c>
      <c r="J132" s="31">
        <v>0</v>
      </c>
      <c r="K132" s="31">
        <v>20492.48</v>
      </c>
      <c r="L132" s="31">
        <v>0</v>
      </c>
      <c r="M132" s="31">
        <v>1194121.25</v>
      </c>
      <c r="N132" s="31">
        <v>26846</v>
      </c>
      <c r="O132" s="31">
        <v>0</v>
      </c>
      <c r="P132" s="31">
        <v>0</v>
      </c>
      <c r="Q132" s="31">
        <v>88499.78</v>
      </c>
      <c r="R132" s="31">
        <v>4107809</v>
      </c>
      <c r="S132" s="31">
        <v>2843916.2</v>
      </c>
      <c r="T132" s="31">
        <v>0</v>
      </c>
      <c r="U132" s="31">
        <v>22824.95</v>
      </c>
      <c r="V132" s="31">
        <v>0</v>
      </c>
      <c r="W132" s="31">
        <v>0</v>
      </c>
      <c r="X132" s="31">
        <v>70972.31</v>
      </c>
      <c r="Y132" s="31">
        <v>0</v>
      </c>
      <c r="Z132" s="31">
        <v>5193.18</v>
      </c>
      <c r="AA132" s="31">
        <v>0</v>
      </c>
      <c r="AB132" s="31">
        <v>0</v>
      </c>
      <c r="AC132" s="31">
        <v>0</v>
      </c>
      <c r="AD132" s="31">
        <v>21183.01</v>
      </c>
      <c r="AE132" s="31">
        <v>45392.88</v>
      </c>
      <c r="AF132" s="31">
        <v>0</v>
      </c>
      <c r="AG132" s="31">
        <v>221481.39</v>
      </c>
      <c r="AH132" s="31">
        <v>0</v>
      </c>
      <c r="AI132" s="31">
        <v>54968.37</v>
      </c>
      <c r="AJ132" s="31">
        <v>67968.539999999994</v>
      </c>
      <c r="AK132" s="31">
        <v>0</v>
      </c>
      <c r="AL132" s="31">
        <v>0</v>
      </c>
      <c r="AM132" s="31">
        <v>111950.2</v>
      </c>
      <c r="AN132" s="31">
        <v>45694.33</v>
      </c>
      <c r="AO132" s="31">
        <v>94542.01</v>
      </c>
      <c r="AP132" s="31">
        <v>0</v>
      </c>
      <c r="AQ132" s="31">
        <v>0</v>
      </c>
      <c r="AR132" s="31">
        <v>483338.51</v>
      </c>
      <c r="AS132" s="31">
        <v>0</v>
      </c>
      <c r="AT132" s="31">
        <v>15</v>
      </c>
      <c r="AU132" s="31">
        <v>0</v>
      </c>
      <c r="AV132" s="31">
        <v>0</v>
      </c>
      <c r="AW132" s="31">
        <v>0</v>
      </c>
      <c r="AX132" s="31">
        <v>0</v>
      </c>
      <c r="AY132" s="31">
        <v>0</v>
      </c>
      <c r="AZ132" s="31">
        <v>18367.8</v>
      </c>
      <c r="BA132" s="31">
        <v>0</v>
      </c>
      <c r="BB132" s="31">
        <v>0</v>
      </c>
      <c r="BC132" s="31">
        <v>0</v>
      </c>
      <c r="BD132" s="31">
        <v>0</v>
      </c>
      <c r="BE132" s="31">
        <v>0</v>
      </c>
      <c r="BF132" s="31">
        <v>0</v>
      </c>
      <c r="BG132" s="31">
        <v>0</v>
      </c>
      <c r="BH132" s="40">
        <v>1712181</v>
      </c>
      <c r="BI132" s="31">
        <v>0</v>
      </c>
      <c r="BJ132" s="31">
        <v>0</v>
      </c>
      <c r="BK132" s="31">
        <v>0</v>
      </c>
      <c r="BL132" s="31">
        <v>0</v>
      </c>
      <c r="BM132" s="31">
        <v>1712181</v>
      </c>
      <c r="BN132" s="31">
        <v>0</v>
      </c>
      <c r="BO132" s="31">
        <v>0</v>
      </c>
      <c r="BP132" s="31">
        <v>0</v>
      </c>
      <c r="BQ132" s="31">
        <v>0</v>
      </c>
      <c r="BR132" s="31">
        <v>0</v>
      </c>
      <c r="BS132" s="31">
        <v>0</v>
      </c>
      <c r="BT132" s="31">
        <v>0</v>
      </c>
      <c r="BU132" s="31">
        <v>0</v>
      </c>
      <c r="BV132" s="31">
        <v>0</v>
      </c>
      <c r="BW132" s="31">
        <v>0</v>
      </c>
      <c r="BX132" s="31">
        <v>0</v>
      </c>
      <c r="BY132" s="31">
        <v>0</v>
      </c>
      <c r="BZ132" s="31">
        <v>0</v>
      </c>
      <c r="CA132" s="31">
        <v>0</v>
      </c>
      <c r="CB132" s="31">
        <v>0</v>
      </c>
      <c r="CC132" s="31">
        <v>11496660</v>
      </c>
      <c r="CD132" s="31">
        <v>0</v>
      </c>
      <c r="CE132" s="31">
        <v>2342090</v>
      </c>
      <c r="CF132" s="31">
        <v>45000</v>
      </c>
      <c r="CG132" s="31">
        <v>0</v>
      </c>
      <c r="CH132" s="31">
        <v>353952.39</v>
      </c>
      <c r="CI132" s="31">
        <v>0</v>
      </c>
      <c r="CJ132" s="31">
        <v>0</v>
      </c>
      <c r="CK132" s="31">
        <v>0</v>
      </c>
      <c r="CL132" s="31">
        <v>0</v>
      </c>
      <c r="CM132" s="31">
        <v>0</v>
      </c>
      <c r="CN132" s="31">
        <v>121083.91</v>
      </c>
      <c r="CO132" s="31">
        <v>0</v>
      </c>
      <c r="CP132" s="31">
        <v>-767543</v>
      </c>
      <c r="CQ132" s="31">
        <v>0</v>
      </c>
      <c r="CR132" s="31">
        <v>27331</v>
      </c>
      <c r="CS132" s="31">
        <v>8923895</v>
      </c>
      <c r="CT132" s="31">
        <v>450851</v>
      </c>
    </row>
    <row r="133" spans="1:98" s="33" customFormat="1">
      <c r="A133" s="38" t="s">
        <v>265</v>
      </c>
      <c r="B133" s="31">
        <v>6389747</v>
      </c>
      <c r="C133" s="31">
        <v>1271.55</v>
      </c>
      <c r="D133" s="31">
        <v>0</v>
      </c>
      <c r="E133" s="31">
        <v>0</v>
      </c>
      <c r="F133" s="31">
        <v>0</v>
      </c>
      <c r="G133" s="31">
        <v>707305.37</v>
      </c>
      <c r="H133" s="31">
        <v>1952676.89</v>
      </c>
      <c r="I133" s="31">
        <v>0</v>
      </c>
      <c r="J133" s="31">
        <v>45079.5</v>
      </c>
      <c r="K133" s="31">
        <v>0</v>
      </c>
      <c r="L133" s="31">
        <v>0</v>
      </c>
      <c r="M133" s="31">
        <v>3287343.38</v>
      </c>
      <c r="N133" s="31">
        <v>176363</v>
      </c>
      <c r="O133" s="31">
        <v>0</v>
      </c>
      <c r="P133" s="31">
        <v>0</v>
      </c>
      <c r="Q133" s="31">
        <v>219707.12</v>
      </c>
      <c r="R133" s="31">
        <v>21467045</v>
      </c>
      <c r="S133" s="31">
        <v>10347710.65</v>
      </c>
      <c r="T133" s="31">
        <v>0</v>
      </c>
      <c r="U133" s="31">
        <v>85463.21</v>
      </c>
      <c r="V133" s="31">
        <v>0</v>
      </c>
      <c r="W133" s="31">
        <v>0</v>
      </c>
      <c r="X133" s="31">
        <v>0</v>
      </c>
      <c r="Y133" s="31">
        <v>0</v>
      </c>
      <c r="Z133" s="31">
        <v>0</v>
      </c>
      <c r="AA133" s="31">
        <v>0</v>
      </c>
      <c r="AB133" s="31">
        <v>197121.08</v>
      </c>
      <c r="AC133" s="31">
        <v>0</v>
      </c>
      <c r="AD133" s="31">
        <v>0</v>
      </c>
      <c r="AE133" s="31">
        <v>16624</v>
      </c>
      <c r="AF133" s="31">
        <v>0</v>
      </c>
      <c r="AG133" s="31">
        <v>0</v>
      </c>
      <c r="AH133" s="31">
        <v>0</v>
      </c>
      <c r="AI133" s="31">
        <v>0</v>
      </c>
      <c r="AJ133" s="31">
        <v>12352.07</v>
      </c>
      <c r="AK133" s="31">
        <v>0</v>
      </c>
      <c r="AL133" s="31">
        <v>0</v>
      </c>
      <c r="AM133" s="31">
        <v>2198369.3199999998</v>
      </c>
      <c r="AN133" s="31">
        <v>196602.88</v>
      </c>
      <c r="AO133" s="31">
        <v>28018.03</v>
      </c>
      <c r="AP133" s="31">
        <v>0</v>
      </c>
      <c r="AQ133" s="31">
        <v>0</v>
      </c>
      <c r="AR133" s="31">
        <v>5477647.4199999999</v>
      </c>
      <c r="AS133" s="31">
        <v>845656.52</v>
      </c>
      <c r="AT133" s="31">
        <v>391289.56</v>
      </c>
      <c r="AU133" s="31">
        <v>0</v>
      </c>
      <c r="AV133" s="31">
        <v>0</v>
      </c>
      <c r="AW133" s="31">
        <v>0</v>
      </c>
      <c r="AX133" s="31">
        <v>0</v>
      </c>
      <c r="AY133" s="31">
        <v>0</v>
      </c>
      <c r="AZ133" s="31">
        <v>86559.81</v>
      </c>
      <c r="BA133" s="31">
        <v>0</v>
      </c>
      <c r="BB133" s="31">
        <v>1538883.14</v>
      </c>
      <c r="BC133" s="31">
        <v>0</v>
      </c>
      <c r="BD133" s="31">
        <v>44747.3</v>
      </c>
      <c r="BE133" s="31">
        <v>0</v>
      </c>
      <c r="BF133" s="31">
        <v>0</v>
      </c>
      <c r="BG133" s="31">
        <v>0</v>
      </c>
      <c r="BH133" s="40">
        <v>4331153</v>
      </c>
      <c r="BI133" s="31">
        <v>0</v>
      </c>
      <c r="BJ133" s="31">
        <v>0</v>
      </c>
      <c r="BK133" s="31">
        <v>0</v>
      </c>
      <c r="BL133" s="31">
        <v>0</v>
      </c>
      <c r="BM133" s="31">
        <v>4331152.62</v>
      </c>
      <c r="BN133" s="31">
        <v>0</v>
      </c>
      <c r="BO133" s="31">
        <v>0</v>
      </c>
      <c r="BP133" s="31">
        <v>0</v>
      </c>
      <c r="BQ133" s="31">
        <v>0</v>
      </c>
      <c r="BR133" s="31">
        <v>0</v>
      </c>
      <c r="BS133" s="31">
        <v>0</v>
      </c>
      <c r="BT133" s="31">
        <v>0</v>
      </c>
      <c r="BU133" s="31">
        <v>0</v>
      </c>
      <c r="BV133" s="31">
        <v>0</v>
      </c>
      <c r="BW133" s="31">
        <v>0</v>
      </c>
      <c r="BX133" s="31">
        <v>0</v>
      </c>
      <c r="BY133" s="31">
        <v>0</v>
      </c>
      <c r="BZ133" s="31">
        <v>0</v>
      </c>
      <c r="CA133" s="31">
        <v>0</v>
      </c>
      <c r="CB133" s="31">
        <v>0</v>
      </c>
      <c r="CC133" s="31">
        <v>35968988</v>
      </c>
      <c r="CD133" s="31">
        <v>0</v>
      </c>
      <c r="CE133" s="31">
        <v>4194427</v>
      </c>
      <c r="CF133" s="31">
        <v>0</v>
      </c>
      <c r="CG133" s="31">
        <v>0</v>
      </c>
      <c r="CH133" s="31">
        <v>1406322.74</v>
      </c>
      <c r="CI133" s="31">
        <v>0</v>
      </c>
      <c r="CJ133" s="31">
        <v>0</v>
      </c>
      <c r="CK133" s="31">
        <v>0</v>
      </c>
      <c r="CL133" s="31">
        <v>131062</v>
      </c>
      <c r="CM133" s="31">
        <v>28984.22</v>
      </c>
      <c r="CN133" s="31">
        <v>420191.58</v>
      </c>
      <c r="CO133" s="31">
        <v>2702488</v>
      </c>
      <c r="CP133" s="31">
        <v>-3890147</v>
      </c>
      <c r="CQ133" s="31">
        <v>-2854483</v>
      </c>
      <c r="CR133" s="31">
        <v>94501</v>
      </c>
      <c r="CS133" s="31">
        <v>32530673</v>
      </c>
      <c r="CT133" s="31">
        <v>1204968</v>
      </c>
    </row>
    <row r="134" spans="1:98" s="33" customFormat="1">
      <c r="A134" s="38" t="s">
        <v>266</v>
      </c>
      <c r="B134" s="31">
        <v>3969193</v>
      </c>
      <c r="C134" s="31">
        <v>0</v>
      </c>
      <c r="D134" s="31">
        <v>0</v>
      </c>
      <c r="E134" s="31">
        <v>107314.35</v>
      </c>
      <c r="F134" s="31">
        <v>0</v>
      </c>
      <c r="G134" s="31">
        <v>381846.55</v>
      </c>
      <c r="H134" s="31">
        <v>1338891.76</v>
      </c>
      <c r="I134" s="31">
        <v>0</v>
      </c>
      <c r="J134" s="31">
        <v>0</v>
      </c>
      <c r="K134" s="31">
        <v>0</v>
      </c>
      <c r="L134" s="31">
        <v>0</v>
      </c>
      <c r="M134" s="31">
        <v>1938995.44</v>
      </c>
      <c r="N134" s="31">
        <v>0</v>
      </c>
      <c r="O134" s="31">
        <v>30.84</v>
      </c>
      <c r="P134" s="31">
        <v>0</v>
      </c>
      <c r="Q134" s="31">
        <v>202114.38</v>
      </c>
      <c r="R134" s="31">
        <v>23300231</v>
      </c>
      <c r="S134" s="31">
        <v>15343808.91</v>
      </c>
      <c r="T134" s="31">
        <v>0</v>
      </c>
      <c r="U134" s="31">
        <v>54931.51</v>
      </c>
      <c r="V134" s="31">
        <v>0</v>
      </c>
      <c r="W134" s="31">
        <v>0</v>
      </c>
      <c r="X134" s="31">
        <v>0</v>
      </c>
      <c r="Y134" s="31">
        <v>396869.5</v>
      </c>
      <c r="Z134" s="31">
        <v>0</v>
      </c>
      <c r="AA134" s="31">
        <v>0</v>
      </c>
      <c r="AB134" s="31">
        <v>729382.78</v>
      </c>
      <c r="AC134" s="31">
        <v>0</v>
      </c>
      <c r="AD134" s="31">
        <v>0</v>
      </c>
      <c r="AE134" s="31">
        <v>0</v>
      </c>
      <c r="AF134" s="31">
        <v>0</v>
      </c>
      <c r="AG134" s="31">
        <v>472875.7</v>
      </c>
      <c r="AH134" s="31">
        <v>0</v>
      </c>
      <c r="AI134" s="31">
        <v>0</v>
      </c>
      <c r="AJ134" s="31">
        <v>100355.56</v>
      </c>
      <c r="AK134" s="31">
        <v>0</v>
      </c>
      <c r="AL134" s="31">
        <v>0</v>
      </c>
      <c r="AM134" s="31">
        <v>753630.61</v>
      </c>
      <c r="AN134" s="31">
        <v>221034.8</v>
      </c>
      <c r="AO134" s="31">
        <v>22276.81</v>
      </c>
      <c r="AP134" s="31">
        <v>27899.200000000001</v>
      </c>
      <c r="AQ134" s="31">
        <v>0</v>
      </c>
      <c r="AR134" s="31">
        <v>3286005.07</v>
      </c>
      <c r="AS134" s="31">
        <v>0</v>
      </c>
      <c r="AT134" s="31">
        <v>693702.33</v>
      </c>
      <c r="AU134" s="31">
        <v>0</v>
      </c>
      <c r="AV134" s="31">
        <v>0</v>
      </c>
      <c r="AW134" s="31">
        <v>0</v>
      </c>
      <c r="AX134" s="31">
        <v>0</v>
      </c>
      <c r="AY134" s="31">
        <v>43527.5</v>
      </c>
      <c r="AZ134" s="31">
        <v>93404.1</v>
      </c>
      <c r="BA134" s="31">
        <v>0</v>
      </c>
      <c r="BB134" s="31">
        <v>964413.91</v>
      </c>
      <c r="BC134" s="31">
        <v>0</v>
      </c>
      <c r="BD134" s="31">
        <v>96112.75</v>
      </c>
      <c r="BE134" s="31">
        <v>0</v>
      </c>
      <c r="BF134" s="31">
        <v>0</v>
      </c>
      <c r="BG134" s="31">
        <v>0</v>
      </c>
      <c r="BH134" s="40">
        <v>16590886</v>
      </c>
      <c r="BI134" s="31">
        <v>-265883.3</v>
      </c>
      <c r="BJ134" s="31">
        <v>0</v>
      </c>
      <c r="BK134" s="31">
        <v>11500000</v>
      </c>
      <c r="BL134" s="31">
        <v>0</v>
      </c>
      <c r="BM134" s="31">
        <v>4844287.8</v>
      </c>
      <c r="BN134" s="31">
        <v>0</v>
      </c>
      <c r="BO134" s="31">
        <v>0</v>
      </c>
      <c r="BP134" s="31">
        <v>505467.5</v>
      </c>
      <c r="BQ134" s="31">
        <v>7014</v>
      </c>
      <c r="BR134" s="31">
        <v>0</v>
      </c>
      <c r="BS134" s="31">
        <v>0</v>
      </c>
      <c r="BT134" s="31">
        <v>0</v>
      </c>
      <c r="BU134" s="31">
        <v>0</v>
      </c>
      <c r="BV134" s="31">
        <v>0</v>
      </c>
      <c r="BW134" s="31">
        <v>0</v>
      </c>
      <c r="BX134" s="31">
        <v>0</v>
      </c>
      <c r="BY134" s="31">
        <v>0</v>
      </c>
      <c r="BZ134" s="31">
        <v>0</v>
      </c>
      <c r="CA134" s="31">
        <v>0</v>
      </c>
      <c r="CB134" s="31">
        <v>0</v>
      </c>
      <c r="CC134" s="31">
        <v>31103967</v>
      </c>
      <c r="CD134" s="31">
        <v>0</v>
      </c>
      <c r="CE134" s="31">
        <v>2614394</v>
      </c>
      <c r="CF134" s="31">
        <v>0</v>
      </c>
      <c r="CG134" s="31">
        <v>0</v>
      </c>
      <c r="CH134" s="31">
        <v>1055624.2</v>
      </c>
      <c r="CI134" s="31">
        <v>0</v>
      </c>
      <c r="CJ134" s="31">
        <v>0</v>
      </c>
      <c r="CK134" s="31">
        <v>0</v>
      </c>
      <c r="CL134" s="31">
        <v>135479</v>
      </c>
      <c r="CM134" s="31">
        <v>15093.08</v>
      </c>
      <c r="CN134" s="31">
        <v>403817.03</v>
      </c>
      <c r="CO134" s="31">
        <v>0</v>
      </c>
      <c r="CP134" s="31">
        <v>-4525122</v>
      </c>
      <c r="CQ134" s="31">
        <v>0</v>
      </c>
      <c r="CR134" s="31">
        <v>86163</v>
      </c>
      <c r="CS134" s="31">
        <v>30470850</v>
      </c>
      <c r="CT134" s="31">
        <v>847669</v>
      </c>
    </row>
    <row r="135" spans="1:98" s="33" customFormat="1">
      <c r="A135" s="38" t="s">
        <v>267</v>
      </c>
      <c r="B135" s="31">
        <v>22041949</v>
      </c>
      <c r="C135" s="31">
        <v>0</v>
      </c>
      <c r="D135" s="31">
        <v>0</v>
      </c>
      <c r="E135" s="31">
        <v>170148.06</v>
      </c>
      <c r="F135" s="31">
        <v>0</v>
      </c>
      <c r="G135" s="31">
        <v>1297903.3400000001</v>
      </c>
      <c r="H135" s="31">
        <v>3170367.25</v>
      </c>
      <c r="I135" s="31">
        <v>0</v>
      </c>
      <c r="J135" s="31">
        <v>18550.86</v>
      </c>
      <c r="K135" s="31">
        <v>12088174.84</v>
      </c>
      <c r="L135" s="31">
        <v>0</v>
      </c>
      <c r="M135" s="31">
        <v>5112397.7</v>
      </c>
      <c r="N135" s="31">
        <v>30977</v>
      </c>
      <c r="O135" s="31">
        <v>107848.42</v>
      </c>
      <c r="P135" s="31">
        <v>0</v>
      </c>
      <c r="Q135" s="31">
        <v>45581.98</v>
      </c>
      <c r="R135" s="31">
        <v>30438893</v>
      </c>
      <c r="S135" s="31">
        <v>18110867.199999999</v>
      </c>
      <c r="T135" s="31">
        <v>0</v>
      </c>
      <c r="U135" s="31">
        <v>101982.65</v>
      </c>
      <c r="V135" s="31">
        <v>0</v>
      </c>
      <c r="W135" s="31">
        <v>0</v>
      </c>
      <c r="X135" s="31">
        <v>153241.81</v>
      </c>
      <c r="Y135" s="31">
        <v>0</v>
      </c>
      <c r="Z135" s="31">
        <v>38892.74</v>
      </c>
      <c r="AA135" s="31">
        <v>0</v>
      </c>
      <c r="AB135" s="31">
        <v>144803</v>
      </c>
      <c r="AC135" s="31">
        <v>0</v>
      </c>
      <c r="AD135" s="31">
        <v>25734.89</v>
      </c>
      <c r="AE135" s="31">
        <v>49675.61</v>
      </c>
      <c r="AF135" s="31">
        <v>90196.479999999996</v>
      </c>
      <c r="AG135" s="31">
        <v>1518630.31</v>
      </c>
      <c r="AH135" s="31">
        <v>0</v>
      </c>
      <c r="AI135" s="31">
        <v>170605.46</v>
      </c>
      <c r="AJ135" s="31">
        <v>59873.94</v>
      </c>
      <c r="AK135" s="31">
        <v>0</v>
      </c>
      <c r="AL135" s="31">
        <v>0</v>
      </c>
      <c r="AM135" s="31">
        <v>93899.19</v>
      </c>
      <c r="AN135" s="31">
        <v>162185.87</v>
      </c>
      <c r="AO135" s="31">
        <v>46123.67</v>
      </c>
      <c r="AP135" s="31">
        <v>42871.75</v>
      </c>
      <c r="AQ135" s="31">
        <v>0</v>
      </c>
      <c r="AR135" s="31">
        <v>7322942.5599999996</v>
      </c>
      <c r="AS135" s="31">
        <v>0</v>
      </c>
      <c r="AT135" s="31">
        <v>753314.37</v>
      </c>
      <c r="AU135" s="31">
        <v>0</v>
      </c>
      <c r="AV135" s="31">
        <v>0</v>
      </c>
      <c r="AW135" s="31">
        <v>0</v>
      </c>
      <c r="AX135" s="31">
        <v>0</v>
      </c>
      <c r="AY135" s="31">
        <v>0</v>
      </c>
      <c r="AZ135" s="31">
        <v>37305.15</v>
      </c>
      <c r="BA135" s="31">
        <v>0</v>
      </c>
      <c r="BB135" s="31">
        <v>1515746.44</v>
      </c>
      <c r="BC135" s="31">
        <v>0</v>
      </c>
      <c r="BD135" s="31">
        <v>0</v>
      </c>
      <c r="BE135" s="31">
        <v>0</v>
      </c>
      <c r="BF135" s="31">
        <v>0</v>
      </c>
      <c r="BG135" s="31">
        <v>0</v>
      </c>
      <c r="BH135" s="40">
        <v>8077408</v>
      </c>
      <c r="BI135" s="31">
        <v>0</v>
      </c>
      <c r="BJ135" s="31">
        <v>0</v>
      </c>
      <c r="BK135" s="31">
        <v>0</v>
      </c>
      <c r="BL135" s="31">
        <v>0</v>
      </c>
      <c r="BM135" s="31">
        <v>8077407.7699999996</v>
      </c>
      <c r="BN135" s="31">
        <v>0</v>
      </c>
      <c r="BO135" s="31">
        <v>0</v>
      </c>
      <c r="BP135" s="31">
        <v>0</v>
      </c>
      <c r="BQ135" s="31">
        <v>0</v>
      </c>
      <c r="BR135" s="31">
        <v>0</v>
      </c>
      <c r="BS135" s="31">
        <v>0</v>
      </c>
      <c r="BT135" s="31">
        <v>0</v>
      </c>
      <c r="BU135" s="31">
        <v>0</v>
      </c>
      <c r="BV135" s="31">
        <v>0</v>
      </c>
      <c r="BW135" s="31">
        <v>0</v>
      </c>
      <c r="BX135" s="31">
        <v>0</v>
      </c>
      <c r="BY135" s="31">
        <v>0</v>
      </c>
      <c r="BZ135" s="31">
        <v>0</v>
      </c>
      <c r="CA135" s="31">
        <v>0</v>
      </c>
      <c r="CB135" s="31">
        <v>0</v>
      </c>
      <c r="CC135" s="31">
        <v>50138464</v>
      </c>
      <c r="CD135" s="31">
        <v>0</v>
      </c>
      <c r="CE135" s="31">
        <v>4316153</v>
      </c>
      <c r="CF135" s="31">
        <v>21174.52</v>
      </c>
      <c r="CG135" s="31">
        <v>0</v>
      </c>
      <c r="CH135" s="31">
        <v>1618160.2</v>
      </c>
      <c r="CI135" s="31">
        <v>0</v>
      </c>
      <c r="CJ135" s="31">
        <v>0</v>
      </c>
      <c r="CK135" s="31">
        <v>0</v>
      </c>
      <c r="CL135" s="31">
        <v>230462</v>
      </c>
      <c r="CM135" s="31">
        <v>27672.1</v>
      </c>
      <c r="CN135" s="31">
        <v>234832.93</v>
      </c>
      <c r="CO135" s="31">
        <v>4244962</v>
      </c>
      <c r="CP135" s="31">
        <v>-7443332</v>
      </c>
      <c r="CQ135" s="31">
        <v>-4185520</v>
      </c>
      <c r="CR135" s="31">
        <v>144702</v>
      </c>
      <c r="CS135" s="31">
        <v>49768484</v>
      </c>
      <c r="CT135" s="31">
        <v>1160713</v>
      </c>
    </row>
    <row r="136" spans="1:98" s="33" customFormat="1">
      <c r="A136" s="38" t="s">
        <v>268</v>
      </c>
      <c r="B136" s="31">
        <v>1588132</v>
      </c>
      <c r="C136" s="31">
        <v>0</v>
      </c>
      <c r="D136" s="31">
        <v>0</v>
      </c>
      <c r="E136" s="31">
        <v>0</v>
      </c>
      <c r="F136" s="31">
        <v>0</v>
      </c>
      <c r="G136" s="31">
        <v>124687.73</v>
      </c>
      <c r="H136" s="31">
        <v>372515.64</v>
      </c>
      <c r="I136" s="31">
        <v>0</v>
      </c>
      <c r="J136" s="31">
        <v>3024.16</v>
      </c>
      <c r="K136" s="31">
        <v>265073</v>
      </c>
      <c r="L136" s="31">
        <v>0</v>
      </c>
      <c r="M136" s="31">
        <v>755085.27</v>
      </c>
      <c r="N136" s="31">
        <v>0</v>
      </c>
      <c r="O136" s="31">
        <v>30361.91</v>
      </c>
      <c r="P136" s="31">
        <v>3989.69</v>
      </c>
      <c r="Q136" s="31">
        <v>33394.199999999997</v>
      </c>
      <c r="R136" s="31">
        <v>7042429</v>
      </c>
      <c r="S136" s="31">
        <v>5314686.82</v>
      </c>
      <c r="T136" s="31">
        <v>0</v>
      </c>
      <c r="U136" s="31">
        <v>23989.200000000001</v>
      </c>
      <c r="V136" s="31">
        <v>0</v>
      </c>
      <c r="W136" s="31">
        <v>0</v>
      </c>
      <c r="X136" s="31">
        <v>0</v>
      </c>
      <c r="Y136" s="31">
        <v>0</v>
      </c>
      <c r="Z136" s="31">
        <v>25272.09</v>
      </c>
      <c r="AA136" s="31">
        <v>0</v>
      </c>
      <c r="AB136" s="31">
        <v>0</v>
      </c>
      <c r="AC136" s="31">
        <v>0</v>
      </c>
      <c r="AD136" s="31">
        <v>61313.15</v>
      </c>
      <c r="AE136" s="31">
        <v>0</v>
      </c>
      <c r="AF136" s="31">
        <v>9692.89</v>
      </c>
      <c r="AG136" s="31">
        <v>267333.48</v>
      </c>
      <c r="AH136" s="31">
        <v>0</v>
      </c>
      <c r="AI136" s="31">
        <v>115897.02</v>
      </c>
      <c r="AJ136" s="31">
        <v>73202.22</v>
      </c>
      <c r="AK136" s="31">
        <v>0</v>
      </c>
      <c r="AL136" s="31">
        <v>0</v>
      </c>
      <c r="AM136" s="31">
        <v>45096</v>
      </c>
      <c r="AN136" s="31">
        <v>44758.09</v>
      </c>
      <c r="AO136" s="31">
        <v>0</v>
      </c>
      <c r="AP136" s="31">
        <v>23110</v>
      </c>
      <c r="AQ136" s="31">
        <v>33292.32</v>
      </c>
      <c r="AR136" s="31">
        <v>644247.56999999995</v>
      </c>
      <c r="AS136" s="31">
        <v>0</v>
      </c>
      <c r="AT136" s="31">
        <v>70386.89</v>
      </c>
      <c r="AU136" s="31">
        <v>10296.209999999999</v>
      </c>
      <c r="AV136" s="31">
        <v>0</v>
      </c>
      <c r="AW136" s="31">
        <v>0</v>
      </c>
      <c r="AX136" s="31">
        <v>0</v>
      </c>
      <c r="AY136" s="31">
        <v>3022</v>
      </c>
      <c r="AZ136" s="31">
        <v>24016.19</v>
      </c>
      <c r="BA136" s="31">
        <v>0</v>
      </c>
      <c r="BB136" s="31">
        <v>251917.17</v>
      </c>
      <c r="BC136" s="31">
        <v>0</v>
      </c>
      <c r="BD136" s="31">
        <v>900</v>
      </c>
      <c r="BE136" s="31">
        <v>0</v>
      </c>
      <c r="BF136" s="31">
        <v>0</v>
      </c>
      <c r="BG136" s="31">
        <v>0</v>
      </c>
      <c r="BH136" s="40">
        <v>500387</v>
      </c>
      <c r="BI136" s="31">
        <v>0</v>
      </c>
      <c r="BJ136" s="31">
        <v>0</v>
      </c>
      <c r="BK136" s="31">
        <v>17892.14</v>
      </c>
      <c r="BL136" s="31">
        <v>0</v>
      </c>
      <c r="BM136" s="31">
        <v>469094.97</v>
      </c>
      <c r="BN136" s="31">
        <v>0</v>
      </c>
      <c r="BO136" s="31">
        <v>0</v>
      </c>
      <c r="BP136" s="31">
        <v>0</v>
      </c>
      <c r="BQ136" s="31">
        <v>13399.7</v>
      </c>
      <c r="BR136" s="31">
        <v>0</v>
      </c>
      <c r="BS136" s="31">
        <v>0</v>
      </c>
      <c r="BT136" s="31">
        <v>0</v>
      </c>
      <c r="BU136" s="31">
        <v>0</v>
      </c>
      <c r="BV136" s="31">
        <v>0</v>
      </c>
      <c r="BW136" s="31">
        <v>0</v>
      </c>
      <c r="BX136" s="31">
        <v>0</v>
      </c>
      <c r="BY136" s="31">
        <v>0</v>
      </c>
      <c r="BZ136" s="31">
        <v>0</v>
      </c>
      <c r="CA136" s="31">
        <v>0</v>
      </c>
      <c r="CB136" s="31">
        <v>0</v>
      </c>
      <c r="CC136" s="31">
        <v>6331843</v>
      </c>
      <c r="CD136" s="31">
        <v>0</v>
      </c>
      <c r="CE136" s="31">
        <v>0</v>
      </c>
      <c r="CF136" s="31">
        <v>9785.5300000000007</v>
      </c>
      <c r="CG136" s="31">
        <v>0</v>
      </c>
      <c r="CH136" s="31">
        <v>214887.41</v>
      </c>
      <c r="CI136" s="31">
        <v>0</v>
      </c>
      <c r="CJ136" s="31">
        <v>0</v>
      </c>
      <c r="CK136" s="31">
        <v>0</v>
      </c>
      <c r="CL136" s="31">
        <v>34606</v>
      </c>
      <c r="CM136" s="31">
        <v>8376.4</v>
      </c>
      <c r="CN136" s="31">
        <v>140996.82999999999</v>
      </c>
      <c r="CO136" s="31">
        <v>0</v>
      </c>
      <c r="CP136" s="31">
        <v>-1308519</v>
      </c>
      <c r="CQ136" s="31">
        <v>0</v>
      </c>
      <c r="CR136" s="31">
        <v>15473</v>
      </c>
      <c r="CS136" s="31">
        <v>6827408</v>
      </c>
      <c r="CT136" s="31">
        <v>388829</v>
      </c>
    </row>
    <row r="137" spans="1:98" s="33" customFormat="1">
      <c r="A137" s="38" t="s">
        <v>269</v>
      </c>
      <c r="B137" s="31">
        <v>4882034</v>
      </c>
      <c r="C137" s="31">
        <v>0</v>
      </c>
      <c r="D137" s="31">
        <v>0</v>
      </c>
      <c r="E137" s="31">
        <v>0</v>
      </c>
      <c r="F137" s="31">
        <v>0</v>
      </c>
      <c r="G137" s="31">
        <v>481743.32</v>
      </c>
      <c r="H137" s="31">
        <v>1095933.06</v>
      </c>
      <c r="I137" s="31">
        <v>0</v>
      </c>
      <c r="J137" s="31">
        <v>1366.94</v>
      </c>
      <c r="K137" s="31">
        <v>273082.38</v>
      </c>
      <c r="L137" s="31">
        <v>0</v>
      </c>
      <c r="M137" s="31">
        <v>1862010.29</v>
      </c>
      <c r="N137" s="31">
        <v>34956</v>
      </c>
      <c r="O137" s="31">
        <v>1013042</v>
      </c>
      <c r="P137" s="31">
        <v>0</v>
      </c>
      <c r="Q137" s="31">
        <v>119900.3</v>
      </c>
      <c r="R137" s="31">
        <v>5621709</v>
      </c>
      <c r="S137" s="31">
        <v>3810270.08</v>
      </c>
      <c r="T137" s="31">
        <v>0</v>
      </c>
      <c r="U137" s="31">
        <v>34195.33</v>
      </c>
      <c r="V137" s="31">
        <v>0</v>
      </c>
      <c r="W137" s="31">
        <v>0</v>
      </c>
      <c r="X137" s="31">
        <v>9870.1</v>
      </c>
      <c r="Y137" s="31">
        <v>0</v>
      </c>
      <c r="Z137" s="31">
        <v>0</v>
      </c>
      <c r="AA137" s="31">
        <v>0</v>
      </c>
      <c r="AB137" s="31">
        <v>0</v>
      </c>
      <c r="AC137" s="31">
        <v>0</v>
      </c>
      <c r="AD137" s="31">
        <v>9187.48</v>
      </c>
      <c r="AE137" s="31">
        <v>11658.89</v>
      </c>
      <c r="AF137" s="31">
        <v>0</v>
      </c>
      <c r="AG137" s="31">
        <v>456719.29</v>
      </c>
      <c r="AH137" s="31">
        <v>0</v>
      </c>
      <c r="AI137" s="31">
        <v>71962.399999999994</v>
      </c>
      <c r="AJ137" s="31">
        <v>12684.36</v>
      </c>
      <c r="AK137" s="31">
        <v>0</v>
      </c>
      <c r="AL137" s="31">
        <v>0</v>
      </c>
      <c r="AM137" s="31">
        <v>118726.62</v>
      </c>
      <c r="AN137" s="31">
        <v>83784.509999999995</v>
      </c>
      <c r="AO137" s="31">
        <v>15141.53</v>
      </c>
      <c r="AP137" s="31">
        <v>0</v>
      </c>
      <c r="AQ137" s="31">
        <v>0</v>
      </c>
      <c r="AR137" s="31">
        <v>484768.06</v>
      </c>
      <c r="AS137" s="31">
        <v>0</v>
      </c>
      <c r="AT137" s="31">
        <v>163271.84</v>
      </c>
      <c r="AU137" s="31">
        <v>0</v>
      </c>
      <c r="AV137" s="31">
        <v>0</v>
      </c>
      <c r="AW137" s="31">
        <v>0</v>
      </c>
      <c r="AX137" s="31">
        <v>0</v>
      </c>
      <c r="AY137" s="31">
        <v>0</v>
      </c>
      <c r="AZ137" s="31">
        <v>10450.74</v>
      </c>
      <c r="BA137" s="31">
        <v>0</v>
      </c>
      <c r="BB137" s="31">
        <v>329018.03000000003</v>
      </c>
      <c r="BC137" s="31">
        <v>0</v>
      </c>
      <c r="BD137" s="31">
        <v>0</v>
      </c>
      <c r="BE137" s="31">
        <v>0</v>
      </c>
      <c r="BF137" s="31">
        <v>0</v>
      </c>
      <c r="BG137" s="31">
        <v>0</v>
      </c>
      <c r="BH137" s="40">
        <v>7043389</v>
      </c>
      <c r="BI137" s="31">
        <v>0</v>
      </c>
      <c r="BJ137" s="31">
        <v>0</v>
      </c>
      <c r="BK137" s="31">
        <v>6100000</v>
      </c>
      <c r="BL137" s="31">
        <v>0</v>
      </c>
      <c r="BM137" s="31">
        <v>664599.77</v>
      </c>
      <c r="BN137" s="31">
        <v>0</v>
      </c>
      <c r="BO137" s="31">
        <v>0</v>
      </c>
      <c r="BP137" s="31">
        <v>278789.3</v>
      </c>
      <c r="BQ137" s="31">
        <v>0</v>
      </c>
      <c r="BR137" s="31">
        <v>0</v>
      </c>
      <c r="BS137" s="31">
        <v>0</v>
      </c>
      <c r="BT137" s="31">
        <v>0</v>
      </c>
      <c r="BU137" s="31">
        <v>0</v>
      </c>
      <c r="BV137" s="31">
        <v>0</v>
      </c>
      <c r="BW137" s="31">
        <v>0</v>
      </c>
      <c r="BX137" s="31">
        <v>0</v>
      </c>
      <c r="BY137" s="31">
        <v>0</v>
      </c>
      <c r="BZ137" s="31">
        <v>0</v>
      </c>
      <c r="CA137" s="31">
        <v>0</v>
      </c>
      <c r="CB137" s="31">
        <v>0</v>
      </c>
      <c r="CC137" s="31">
        <v>17563274</v>
      </c>
      <c r="CD137" s="31">
        <v>0</v>
      </c>
      <c r="CE137" s="31">
        <v>3043524</v>
      </c>
      <c r="CF137" s="31">
        <v>0</v>
      </c>
      <c r="CG137" s="31">
        <v>0</v>
      </c>
      <c r="CH137" s="31">
        <v>616745.80000000005</v>
      </c>
      <c r="CI137" s="31">
        <v>0</v>
      </c>
      <c r="CJ137" s="31">
        <v>0</v>
      </c>
      <c r="CK137" s="31">
        <v>0</v>
      </c>
      <c r="CL137" s="31">
        <v>58168</v>
      </c>
      <c r="CM137" s="31">
        <v>15770.84</v>
      </c>
      <c r="CN137" s="31">
        <v>164886.60999999999</v>
      </c>
      <c r="CO137" s="31">
        <v>0</v>
      </c>
      <c r="CP137" s="31">
        <v>-1306746</v>
      </c>
      <c r="CQ137" s="31">
        <v>0</v>
      </c>
      <c r="CR137" s="31">
        <v>46132.2</v>
      </c>
      <c r="CS137" s="31">
        <v>14580130</v>
      </c>
      <c r="CT137" s="31">
        <v>344663</v>
      </c>
    </row>
    <row r="138" spans="1:98" s="33" customFormat="1">
      <c r="A138" s="38" t="s">
        <v>270</v>
      </c>
      <c r="B138" s="31">
        <v>9327940</v>
      </c>
      <c r="C138" s="31">
        <v>343981.89</v>
      </c>
      <c r="D138" s="31">
        <v>0</v>
      </c>
      <c r="E138" s="31">
        <v>48503.17</v>
      </c>
      <c r="F138" s="31">
        <v>0</v>
      </c>
      <c r="G138" s="31">
        <v>860379.2</v>
      </c>
      <c r="H138" s="31">
        <v>2563435.14</v>
      </c>
      <c r="I138" s="31">
        <v>0</v>
      </c>
      <c r="J138" s="31">
        <v>2542</v>
      </c>
      <c r="K138" s="31">
        <v>305609.07</v>
      </c>
      <c r="L138" s="31">
        <v>0</v>
      </c>
      <c r="M138" s="31">
        <v>4898253.42</v>
      </c>
      <c r="N138" s="31">
        <v>0</v>
      </c>
      <c r="O138" s="31">
        <v>0</v>
      </c>
      <c r="P138" s="31">
        <v>0</v>
      </c>
      <c r="Q138" s="31">
        <v>305236.28999999998</v>
      </c>
      <c r="R138" s="31">
        <v>42581717</v>
      </c>
      <c r="S138" s="31">
        <v>24238740.32</v>
      </c>
      <c r="T138" s="31">
        <v>0</v>
      </c>
      <c r="U138" s="31">
        <v>120034.99</v>
      </c>
      <c r="V138" s="31">
        <v>0</v>
      </c>
      <c r="W138" s="31">
        <v>0</v>
      </c>
      <c r="X138" s="31">
        <v>53142.18</v>
      </c>
      <c r="Y138" s="31">
        <v>0</v>
      </c>
      <c r="Z138" s="31">
        <v>0</v>
      </c>
      <c r="AA138" s="31">
        <v>0</v>
      </c>
      <c r="AB138" s="31">
        <v>0</v>
      </c>
      <c r="AC138" s="31">
        <v>0</v>
      </c>
      <c r="AD138" s="31">
        <v>32462.48</v>
      </c>
      <c r="AE138" s="31">
        <v>334942.98</v>
      </c>
      <c r="AF138" s="31">
        <v>155270.09</v>
      </c>
      <c r="AG138" s="31">
        <v>2191151.87</v>
      </c>
      <c r="AH138" s="31">
        <v>0</v>
      </c>
      <c r="AI138" s="31">
        <v>392749.05</v>
      </c>
      <c r="AJ138" s="31">
        <v>55941.95</v>
      </c>
      <c r="AK138" s="31">
        <v>0</v>
      </c>
      <c r="AL138" s="31">
        <v>0</v>
      </c>
      <c r="AM138" s="31">
        <v>174202.77</v>
      </c>
      <c r="AN138" s="31">
        <v>412344.25</v>
      </c>
      <c r="AO138" s="31">
        <v>62598.080000000002</v>
      </c>
      <c r="AP138" s="31">
        <v>0</v>
      </c>
      <c r="AQ138" s="31">
        <v>75285.759999999995</v>
      </c>
      <c r="AR138" s="31">
        <v>12154214.68</v>
      </c>
      <c r="AS138" s="31">
        <v>0</v>
      </c>
      <c r="AT138" s="31">
        <v>968777.71</v>
      </c>
      <c r="AU138" s="31">
        <v>0</v>
      </c>
      <c r="AV138" s="31">
        <v>0</v>
      </c>
      <c r="AW138" s="31">
        <v>0</v>
      </c>
      <c r="AX138" s="31">
        <v>0</v>
      </c>
      <c r="AY138" s="31">
        <v>0</v>
      </c>
      <c r="AZ138" s="31">
        <v>164864.17000000001</v>
      </c>
      <c r="BA138" s="31">
        <v>0</v>
      </c>
      <c r="BB138" s="31">
        <v>837193.17</v>
      </c>
      <c r="BC138" s="31">
        <v>0</v>
      </c>
      <c r="BD138" s="31">
        <v>157800</v>
      </c>
      <c r="BE138" s="31">
        <v>0</v>
      </c>
      <c r="BF138" s="31">
        <v>0</v>
      </c>
      <c r="BG138" s="31">
        <v>0</v>
      </c>
      <c r="BH138" s="40">
        <v>9344669</v>
      </c>
      <c r="BI138" s="31">
        <v>0</v>
      </c>
      <c r="BJ138" s="31">
        <v>0</v>
      </c>
      <c r="BK138" s="31">
        <v>0</v>
      </c>
      <c r="BL138" s="31">
        <v>0</v>
      </c>
      <c r="BM138" s="31">
        <v>9344668.5299999993</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53703515</v>
      </c>
      <c r="CD138" s="31">
        <v>0</v>
      </c>
      <c r="CE138" s="31">
        <v>3154367</v>
      </c>
      <c r="CF138" s="31">
        <v>40000</v>
      </c>
      <c r="CG138" s="31">
        <v>0</v>
      </c>
      <c r="CH138" s="31">
        <v>1255007.3</v>
      </c>
      <c r="CI138" s="31">
        <v>0</v>
      </c>
      <c r="CJ138" s="31">
        <v>0</v>
      </c>
      <c r="CK138" s="31">
        <v>0</v>
      </c>
      <c r="CL138" s="31">
        <v>217945</v>
      </c>
      <c r="CM138" s="31">
        <v>28952.720000000001</v>
      </c>
      <c r="CN138" s="31">
        <v>3189053.3</v>
      </c>
      <c r="CO138" s="31">
        <v>4630197</v>
      </c>
      <c r="CP138" s="31">
        <v>-7809260</v>
      </c>
      <c r="CQ138" s="31">
        <v>-4667159</v>
      </c>
      <c r="CR138" s="31">
        <v>139600</v>
      </c>
      <c r="CS138" s="31">
        <v>52297030</v>
      </c>
      <c r="CT138" s="31">
        <v>1227782</v>
      </c>
    </row>
    <row r="139" spans="1:98" s="33" customFormat="1">
      <c r="A139" s="38" t="s">
        <v>271</v>
      </c>
      <c r="B139" s="31">
        <v>3534998</v>
      </c>
      <c r="C139" s="31">
        <v>0</v>
      </c>
      <c r="D139" s="31">
        <v>0</v>
      </c>
      <c r="E139" s="31">
        <v>43471.16</v>
      </c>
      <c r="F139" s="31">
        <v>0</v>
      </c>
      <c r="G139" s="31">
        <v>269551.46000000002</v>
      </c>
      <c r="H139" s="31">
        <v>849263.94</v>
      </c>
      <c r="I139" s="31">
        <v>0</v>
      </c>
      <c r="J139" s="31">
        <v>17455.34</v>
      </c>
      <c r="K139" s="31">
        <v>0</v>
      </c>
      <c r="L139" s="31">
        <v>0</v>
      </c>
      <c r="M139" s="31">
        <v>2157348.5</v>
      </c>
      <c r="N139" s="31">
        <v>0</v>
      </c>
      <c r="O139" s="31">
        <v>45999.33</v>
      </c>
      <c r="P139" s="31">
        <v>0</v>
      </c>
      <c r="Q139" s="31">
        <v>151908.39000000001</v>
      </c>
      <c r="R139" s="31">
        <v>19375473</v>
      </c>
      <c r="S139" s="31">
        <v>12869850.039999999</v>
      </c>
      <c r="T139" s="31">
        <v>0</v>
      </c>
      <c r="U139" s="31">
        <v>26515.02</v>
      </c>
      <c r="V139" s="31">
        <v>0</v>
      </c>
      <c r="W139" s="31">
        <v>0</v>
      </c>
      <c r="X139" s="31">
        <v>51532.6</v>
      </c>
      <c r="Y139" s="31">
        <v>0</v>
      </c>
      <c r="Z139" s="31">
        <v>8624.82</v>
      </c>
      <c r="AA139" s="31">
        <v>0</v>
      </c>
      <c r="AB139" s="31">
        <v>315281.84999999998</v>
      </c>
      <c r="AC139" s="31">
        <v>0</v>
      </c>
      <c r="AD139" s="31">
        <v>57399</v>
      </c>
      <c r="AE139" s="31">
        <v>13691.95</v>
      </c>
      <c r="AF139" s="31">
        <v>0</v>
      </c>
      <c r="AG139" s="31">
        <v>389824.4</v>
      </c>
      <c r="AH139" s="31">
        <v>0</v>
      </c>
      <c r="AI139" s="31">
        <v>116222.5</v>
      </c>
      <c r="AJ139" s="31">
        <v>115290.1</v>
      </c>
      <c r="AK139" s="31">
        <v>0</v>
      </c>
      <c r="AL139" s="31">
        <v>0</v>
      </c>
      <c r="AM139" s="31">
        <v>407657.37</v>
      </c>
      <c r="AN139" s="31">
        <v>682918.6</v>
      </c>
      <c r="AO139" s="31">
        <v>0</v>
      </c>
      <c r="AP139" s="31">
        <v>64494.32</v>
      </c>
      <c r="AQ139" s="31">
        <v>0</v>
      </c>
      <c r="AR139" s="31">
        <v>3182956.14</v>
      </c>
      <c r="AS139" s="31">
        <v>0</v>
      </c>
      <c r="AT139" s="31">
        <v>321253.09000000003</v>
      </c>
      <c r="AU139" s="31">
        <v>582.78</v>
      </c>
      <c r="AV139" s="31">
        <v>0</v>
      </c>
      <c r="AW139" s="31">
        <v>0</v>
      </c>
      <c r="AX139" s="31">
        <v>0</v>
      </c>
      <c r="AY139" s="31">
        <v>0</v>
      </c>
      <c r="AZ139" s="31">
        <v>18147.78</v>
      </c>
      <c r="BA139" s="31">
        <v>0</v>
      </c>
      <c r="BB139" s="31">
        <v>733230.48</v>
      </c>
      <c r="BC139" s="31">
        <v>0</v>
      </c>
      <c r="BD139" s="31">
        <v>0</v>
      </c>
      <c r="BE139" s="31">
        <v>0</v>
      </c>
      <c r="BF139" s="31">
        <v>0</v>
      </c>
      <c r="BG139" s="31">
        <v>0</v>
      </c>
      <c r="BH139" s="40">
        <v>3326254</v>
      </c>
      <c r="BI139" s="31">
        <v>0</v>
      </c>
      <c r="BJ139" s="31">
        <v>0</v>
      </c>
      <c r="BK139" s="31">
        <v>0</v>
      </c>
      <c r="BL139" s="31">
        <v>0</v>
      </c>
      <c r="BM139" s="31">
        <v>3315860.79</v>
      </c>
      <c r="BN139" s="31">
        <v>0</v>
      </c>
      <c r="BO139" s="31">
        <v>10393.5</v>
      </c>
      <c r="BP139" s="31">
        <v>0</v>
      </c>
      <c r="BQ139" s="31">
        <v>0</v>
      </c>
      <c r="BR139" s="31">
        <v>44426</v>
      </c>
      <c r="BS139" s="31">
        <v>0</v>
      </c>
      <c r="BT139" s="31">
        <v>0</v>
      </c>
      <c r="BU139" s="31">
        <v>44426.11</v>
      </c>
      <c r="BV139" s="31">
        <v>0</v>
      </c>
      <c r="BW139" s="31">
        <v>0</v>
      </c>
      <c r="BX139" s="31">
        <v>0</v>
      </c>
      <c r="BY139" s="31">
        <v>0</v>
      </c>
      <c r="BZ139" s="31">
        <v>0</v>
      </c>
      <c r="CA139" s="31">
        <v>0</v>
      </c>
      <c r="CB139" s="31">
        <v>0</v>
      </c>
      <c r="CC139" s="31">
        <v>16958066</v>
      </c>
      <c r="CD139" s="31">
        <v>0</v>
      </c>
      <c r="CE139" s="31">
        <v>0</v>
      </c>
      <c r="CF139" s="31">
        <v>141373.45000000001</v>
      </c>
      <c r="CG139" s="31">
        <v>0</v>
      </c>
      <c r="CH139" s="31">
        <v>0</v>
      </c>
      <c r="CI139" s="31">
        <v>0</v>
      </c>
      <c r="CJ139" s="31">
        <v>0</v>
      </c>
      <c r="CK139" s="31">
        <v>0</v>
      </c>
      <c r="CL139" s="31">
        <v>92038</v>
      </c>
      <c r="CM139" s="31">
        <v>0</v>
      </c>
      <c r="CN139" s="31">
        <v>198982.48</v>
      </c>
      <c r="CO139" s="31">
        <v>0</v>
      </c>
      <c r="CP139" s="31">
        <v>-4502536</v>
      </c>
      <c r="CQ139" s="31">
        <v>-1565166</v>
      </c>
      <c r="CR139" s="31">
        <v>51001</v>
      </c>
      <c r="CS139" s="31">
        <v>22063373</v>
      </c>
      <c r="CT139" s="31">
        <v>479000</v>
      </c>
    </row>
    <row r="140" spans="1:98" s="33" customFormat="1">
      <c r="A140" s="38" t="s">
        <v>272</v>
      </c>
      <c r="B140" s="31">
        <v>2974200</v>
      </c>
      <c r="C140" s="31">
        <v>68597.69</v>
      </c>
      <c r="D140" s="31">
        <v>0</v>
      </c>
      <c r="E140" s="31">
        <v>52231.93</v>
      </c>
      <c r="F140" s="31">
        <v>0</v>
      </c>
      <c r="G140" s="31">
        <v>304003.87</v>
      </c>
      <c r="H140" s="31">
        <v>648061.67000000004</v>
      </c>
      <c r="I140" s="31">
        <v>0</v>
      </c>
      <c r="J140" s="31">
        <v>3657.2</v>
      </c>
      <c r="K140" s="31">
        <v>6749.61</v>
      </c>
      <c r="L140" s="31">
        <v>0</v>
      </c>
      <c r="M140" s="31">
        <v>1817073.67</v>
      </c>
      <c r="N140" s="31">
        <v>0</v>
      </c>
      <c r="O140" s="31">
        <v>0</v>
      </c>
      <c r="P140" s="31">
        <v>0</v>
      </c>
      <c r="Q140" s="31">
        <v>73824.69</v>
      </c>
      <c r="R140" s="31">
        <v>7788825</v>
      </c>
      <c r="S140" s="31">
        <v>5942229.54</v>
      </c>
      <c r="T140" s="31">
        <v>0</v>
      </c>
      <c r="U140" s="31">
        <v>12754.5</v>
      </c>
      <c r="V140" s="31">
        <v>0</v>
      </c>
      <c r="W140" s="31">
        <v>0</v>
      </c>
      <c r="X140" s="31">
        <v>17495.5</v>
      </c>
      <c r="Y140" s="31">
        <v>0</v>
      </c>
      <c r="Z140" s="31">
        <v>33438.17</v>
      </c>
      <c r="AA140" s="31">
        <v>0</v>
      </c>
      <c r="AB140" s="31">
        <v>0</v>
      </c>
      <c r="AC140" s="31">
        <v>0</v>
      </c>
      <c r="AD140" s="31">
        <v>61530.43</v>
      </c>
      <c r="AE140" s="31">
        <v>24782.12</v>
      </c>
      <c r="AF140" s="31">
        <v>0</v>
      </c>
      <c r="AG140" s="31">
        <v>140087.71</v>
      </c>
      <c r="AH140" s="31">
        <v>0</v>
      </c>
      <c r="AI140" s="31">
        <v>79125.13</v>
      </c>
      <c r="AJ140" s="31">
        <v>10863.15</v>
      </c>
      <c r="AK140" s="31">
        <v>0</v>
      </c>
      <c r="AL140" s="31">
        <v>0</v>
      </c>
      <c r="AM140" s="31">
        <v>16614.38</v>
      </c>
      <c r="AN140" s="31">
        <v>42066.68</v>
      </c>
      <c r="AO140" s="31">
        <v>37309.519999999997</v>
      </c>
      <c r="AP140" s="31">
        <v>1761.9</v>
      </c>
      <c r="AQ140" s="31">
        <v>0</v>
      </c>
      <c r="AR140" s="31">
        <v>1122648.19</v>
      </c>
      <c r="AS140" s="31">
        <v>0</v>
      </c>
      <c r="AT140" s="31">
        <v>0</v>
      </c>
      <c r="AU140" s="31">
        <v>0</v>
      </c>
      <c r="AV140" s="31">
        <v>0</v>
      </c>
      <c r="AW140" s="31">
        <v>0</v>
      </c>
      <c r="AX140" s="31">
        <v>0</v>
      </c>
      <c r="AY140" s="31">
        <v>0</v>
      </c>
      <c r="AZ140" s="31">
        <v>182.5</v>
      </c>
      <c r="BA140" s="31">
        <v>0</v>
      </c>
      <c r="BB140" s="31">
        <v>245935.16</v>
      </c>
      <c r="BC140" s="31">
        <v>0</v>
      </c>
      <c r="BD140" s="31">
        <v>0</v>
      </c>
      <c r="BE140" s="31">
        <v>0</v>
      </c>
      <c r="BF140" s="31">
        <v>0</v>
      </c>
      <c r="BG140" s="31">
        <v>0</v>
      </c>
      <c r="BH140" s="40">
        <v>1060643</v>
      </c>
      <c r="BI140" s="31">
        <v>0</v>
      </c>
      <c r="BJ140" s="31">
        <v>0</v>
      </c>
      <c r="BK140" s="31">
        <v>0</v>
      </c>
      <c r="BL140" s="31">
        <v>0</v>
      </c>
      <c r="BM140" s="31">
        <v>1060643.02</v>
      </c>
      <c r="BN140" s="31">
        <v>0</v>
      </c>
      <c r="BO140" s="31">
        <v>0</v>
      </c>
      <c r="BP140" s="31">
        <v>0</v>
      </c>
      <c r="BQ140" s="31">
        <v>0</v>
      </c>
      <c r="BR140" s="31">
        <v>0</v>
      </c>
      <c r="BS140" s="31">
        <v>0</v>
      </c>
      <c r="BT140" s="31">
        <v>0</v>
      </c>
      <c r="BU140" s="31">
        <v>0</v>
      </c>
      <c r="BV140" s="31">
        <v>0</v>
      </c>
      <c r="BW140" s="31">
        <v>0</v>
      </c>
      <c r="BX140" s="31">
        <v>0</v>
      </c>
      <c r="BY140" s="31">
        <v>0</v>
      </c>
      <c r="BZ140" s="31">
        <v>0</v>
      </c>
      <c r="CA140" s="31">
        <v>0</v>
      </c>
      <c r="CB140" s="31">
        <v>0</v>
      </c>
      <c r="CC140" s="31">
        <v>7221338</v>
      </c>
      <c r="CD140" s="31">
        <v>0</v>
      </c>
      <c r="CE140" s="31">
        <v>0</v>
      </c>
      <c r="CF140" s="31">
        <v>0</v>
      </c>
      <c r="CG140" s="31">
        <v>0</v>
      </c>
      <c r="CH140" s="31">
        <v>393270.7</v>
      </c>
      <c r="CI140" s="31">
        <v>0</v>
      </c>
      <c r="CJ140" s="31">
        <v>0</v>
      </c>
      <c r="CK140" s="31">
        <v>0</v>
      </c>
      <c r="CL140" s="31">
        <v>51541</v>
      </c>
      <c r="CM140" s="31">
        <v>12783.32</v>
      </c>
      <c r="CN140" s="31">
        <v>45522.18</v>
      </c>
      <c r="CO140" s="31">
        <v>0</v>
      </c>
      <c r="CP140" s="31">
        <v>-1645527</v>
      </c>
      <c r="CQ140" s="31">
        <v>0</v>
      </c>
      <c r="CR140" s="31">
        <v>31440</v>
      </c>
      <c r="CS140" s="31">
        <v>7882700</v>
      </c>
      <c r="CT140" s="31">
        <v>449608</v>
      </c>
    </row>
    <row r="141" spans="1:98" s="33" customFormat="1">
      <c r="A141" s="38" t="s">
        <v>273</v>
      </c>
      <c r="B141" s="31">
        <v>4740362</v>
      </c>
      <c r="C141" s="31">
        <v>0</v>
      </c>
      <c r="D141" s="31">
        <v>0</v>
      </c>
      <c r="E141" s="31">
        <v>0</v>
      </c>
      <c r="F141" s="31">
        <v>0</v>
      </c>
      <c r="G141" s="31">
        <v>538693.99</v>
      </c>
      <c r="H141" s="31">
        <v>1486022.31</v>
      </c>
      <c r="I141" s="31">
        <v>0</v>
      </c>
      <c r="J141" s="31">
        <v>43545.279999999999</v>
      </c>
      <c r="K141" s="31">
        <v>0</v>
      </c>
      <c r="L141" s="31">
        <v>0</v>
      </c>
      <c r="M141" s="31">
        <v>2511360.29</v>
      </c>
      <c r="N141" s="31">
        <v>0</v>
      </c>
      <c r="O141" s="31">
        <v>0</v>
      </c>
      <c r="P141" s="31">
        <v>0</v>
      </c>
      <c r="Q141" s="31">
        <v>160740.29</v>
      </c>
      <c r="R141" s="31">
        <v>15148406</v>
      </c>
      <c r="S141" s="31">
        <v>9583420.1199999992</v>
      </c>
      <c r="T141" s="31">
        <v>0</v>
      </c>
      <c r="U141" s="31">
        <v>56065.19</v>
      </c>
      <c r="V141" s="31">
        <v>0</v>
      </c>
      <c r="W141" s="31">
        <v>0</v>
      </c>
      <c r="X141" s="31">
        <v>17091</v>
      </c>
      <c r="Y141" s="31">
        <v>235216.61</v>
      </c>
      <c r="Z141" s="31">
        <v>13909.13</v>
      </c>
      <c r="AA141" s="31">
        <v>0</v>
      </c>
      <c r="AB141" s="31">
        <v>536970.15</v>
      </c>
      <c r="AC141" s="31">
        <v>0</v>
      </c>
      <c r="AD141" s="31">
        <v>118574.13</v>
      </c>
      <c r="AE141" s="31">
        <v>68733.39</v>
      </c>
      <c r="AF141" s="31">
        <v>11057.18</v>
      </c>
      <c r="AG141" s="31">
        <v>297576.5</v>
      </c>
      <c r="AH141" s="31">
        <v>0</v>
      </c>
      <c r="AI141" s="31">
        <v>103535.85</v>
      </c>
      <c r="AJ141" s="31">
        <v>33275</v>
      </c>
      <c r="AK141" s="31">
        <v>0</v>
      </c>
      <c r="AL141" s="31">
        <v>0</v>
      </c>
      <c r="AM141" s="31">
        <v>564730.15</v>
      </c>
      <c r="AN141" s="31">
        <v>115471.1</v>
      </c>
      <c r="AO141" s="31">
        <v>17062.61</v>
      </c>
      <c r="AP141" s="31">
        <v>0</v>
      </c>
      <c r="AQ141" s="31">
        <v>0</v>
      </c>
      <c r="AR141" s="31">
        <v>1606148.64</v>
      </c>
      <c r="AS141" s="31">
        <v>553270.65</v>
      </c>
      <c r="AT141" s="31">
        <v>411959.22</v>
      </c>
      <c r="AU141" s="31">
        <v>0</v>
      </c>
      <c r="AV141" s="31">
        <v>0</v>
      </c>
      <c r="AW141" s="31">
        <v>0</v>
      </c>
      <c r="AX141" s="31">
        <v>68</v>
      </c>
      <c r="AY141" s="31">
        <v>0</v>
      </c>
      <c r="AZ141" s="31">
        <v>104402.31</v>
      </c>
      <c r="BA141" s="31">
        <v>0</v>
      </c>
      <c r="BB141" s="31">
        <v>699869.22</v>
      </c>
      <c r="BC141" s="31">
        <v>0</v>
      </c>
      <c r="BD141" s="31">
        <v>0</v>
      </c>
      <c r="BE141" s="31">
        <v>0</v>
      </c>
      <c r="BF141" s="31">
        <v>0</v>
      </c>
      <c r="BG141" s="31">
        <v>0</v>
      </c>
      <c r="BH141" s="40">
        <v>2073664</v>
      </c>
      <c r="BI141" s="31">
        <v>0</v>
      </c>
      <c r="BJ141" s="31">
        <v>0</v>
      </c>
      <c r="BK141" s="31">
        <v>0</v>
      </c>
      <c r="BL141" s="31">
        <v>0</v>
      </c>
      <c r="BM141" s="31">
        <v>2059899</v>
      </c>
      <c r="BN141" s="31">
        <v>0</v>
      </c>
      <c r="BO141" s="31">
        <v>787.48</v>
      </c>
      <c r="BP141" s="31">
        <v>0</v>
      </c>
      <c r="BQ141" s="31">
        <v>12977.66</v>
      </c>
      <c r="BR141" s="31">
        <v>0</v>
      </c>
      <c r="BS141" s="31">
        <v>0</v>
      </c>
      <c r="BT141" s="31">
        <v>0</v>
      </c>
      <c r="BU141" s="31">
        <v>0</v>
      </c>
      <c r="BV141" s="31">
        <v>0</v>
      </c>
      <c r="BW141" s="31">
        <v>0</v>
      </c>
      <c r="BX141" s="31">
        <v>0</v>
      </c>
      <c r="BY141" s="31">
        <v>0</v>
      </c>
      <c r="BZ141" s="31">
        <v>0</v>
      </c>
      <c r="CA141" s="31">
        <v>0</v>
      </c>
      <c r="CB141" s="31">
        <v>0</v>
      </c>
      <c r="CC141" s="31">
        <v>33671783</v>
      </c>
      <c r="CD141" s="31">
        <v>0</v>
      </c>
      <c r="CE141" s="31">
        <v>4801896</v>
      </c>
      <c r="CF141" s="31">
        <v>802660.25</v>
      </c>
      <c r="CG141" s="31">
        <v>0</v>
      </c>
      <c r="CH141" s="31">
        <v>0</v>
      </c>
      <c r="CI141" s="31">
        <v>0</v>
      </c>
      <c r="CJ141" s="31">
        <v>0</v>
      </c>
      <c r="CK141" s="31">
        <v>0</v>
      </c>
      <c r="CL141" s="31">
        <v>117808</v>
      </c>
      <c r="CM141" s="31">
        <v>33362.18</v>
      </c>
      <c r="CN141" s="31">
        <v>1652522.89</v>
      </c>
      <c r="CO141" s="31">
        <v>2077109</v>
      </c>
      <c r="CP141" s="31">
        <v>-2948745</v>
      </c>
      <c r="CQ141" s="31">
        <v>-2333260</v>
      </c>
      <c r="CR141" s="31">
        <v>69640</v>
      </c>
      <c r="CS141" s="31">
        <v>28594640</v>
      </c>
      <c r="CT141" s="31">
        <v>804150</v>
      </c>
    </row>
    <row r="142" spans="1:98" s="33" customFormat="1">
      <c r="A142" s="38" t="s">
        <v>351</v>
      </c>
      <c r="B142" s="31">
        <v>10539023</v>
      </c>
      <c r="C142" s="31">
        <v>394593.38</v>
      </c>
      <c r="D142" s="31">
        <v>0</v>
      </c>
      <c r="E142" s="31">
        <v>0</v>
      </c>
      <c r="F142" s="31">
        <v>0</v>
      </c>
      <c r="G142" s="31">
        <v>1176507.67</v>
      </c>
      <c r="H142" s="31">
        <v>2608490.2799999998</v>
      </c>
      <c r="I142" s="31">
        <v>0</v>
      </c>
      <c r="J142" s="31">
        <v>90406.64</v>
      </c>
      <c r="K142" s="31">
        <v>0</v>
      </c>
      <c r="L142" s="31">
        <v>0</v>
      </c>
      <c r="M142" s="31">
        <v>5951116.2300000004</v>
      </c>
      <c r="N142" s="31">
        <v>0</v>
      </c>
      <c r="O142" s="31">
        <v>13736.02</v>
      </c>
      <c r="P142" s="31">
        <v>0</v>
      </c>
      <c r="Q142" s="31">
        <v>304173.09999999998</v>
      </c>
      <c r="R142" s="31">
        <v>60033717</v>
      </c>
      <c r="S142" s="31">
        <v>39749298.479999997</v>
      </c>
      <c r="T142" s="31">
        <v>0</v>
      </c>
      <c r="U142" s="31">
        <v>22226.85</v>
      </c>
      <c r="V142" s="31">
        <v>0</v>
      </c>
      <c r="W142" s="31">
        <v>0</v>
      </c>
      <c r="X142" s="31">
        <v>0</v>
      </c>
      <c r="Y142" s="31">
        <v>2046722.21</v>
      </c>
      <c r="Z142" s="31">
        <v>0</v>
      </c>
      <c r="AA142" s="31">
        <v>587561.11</v>
      </c>
      <c r="AB142" s="31">
        <v>51240.25</v>
      </c>
      <c r="AC142" s="31">
        <v>0</v>
      </c>
      <c r="AD142" s="31">
        <v>0</v>
      </c>
      <c r="AE142" s="31">
        <v>101634</v>
      </c>
      <c r="AF142" s="31">
        <v>0</v>
      </c>
      <c r="AG142" s="31">
        <v>20363.79</v>
      </c>
      <c r="AH142" s="31">
        <v>0</v>
      </c>
      <c r="AI142" s="31">
        <v>0</v>
      </c>
      <c r="AJ142" s="31">
        <v>97775.89</v>
      </c>
      <c r="AK142" s="31">
        <v>0</v>
      </c>
      <c r="AL142" s="31">
        <v>0</v>
      </c>
      <c r="AM142" s="31">
        <v>1935684.49</v>
      </c>
      <c r="AN142" s="31">
        <v>823429.09</v>
      </c>
      <c r="AO142" s="31">
        <v>804539</v>
      </c>
      <c r="AP142" s="31">
        <v>71095</v>
      </c>
      <c r="AQ142" s="31">
        <v>0</v>
      </c>
      <c r="AR142" s="31">
        <v>9876134.3900000006</v>
      </c>
      <c r="AS142" s="31">
        <v>115156.36</v>
      </c>
      <c r="AT142" s="31">
        <v>287888.23</v>
      </c>
      <c r="AU142" s="31">
        <v>0</v>
      </c>
      <c r="AV142" s="31">
        <v>0</v>
      </c>
      <c r="AW142" s="31">
        <v>0</v>
      </c>
      <c r="AX142" s="31">
        <v>0</v>
      </c>
      <c r="AY142" s="31">
        <v>42204.3</v>
      </c>
      <c r="AZ142" s="31">
        <v>153163.26999999999</v>
      </c>
      <c r="BA142" s="31">
        <v>0</v>
      </c>
      <c r="BB142" s="31">
        <v>2680552.23</v>
      </c>
      <c r="BC142" s="31">
        <v>114325.55</v>
      </c>
      <c r="BD142" s="31">
        <v>452722.48</v>
      </c>
      <c r="BE142" s="31">
        <v>0</v>
      </c>
      <c r="BF142" s="31">
        <v>0</v>
      </c>
      <c r="BG142" s="31">
        <v>0</v>
      </c>
      <c r="BH142" s="40">
        <v>13492926</v>
      </c>
      <c r="BI142" s="31">
        <v>0</v>
      </c>
      <c r="BJ142" s="31">
        <v>0</v>
      </c>
      <c r="BK142" s="31">
        <v>0</v>
      </c>
      <c r="BL142" s="31">
        <v>0</v>
      </c>
      <c r="BM142" s="31">
        <v>13489925.9</v>
      </c>
      <c r="BN142" s="31">
        <v>0</v>
      </c>
      <c r="BO142" s="31">
        <v>0</v>
      </c>
      <c r="BP142" s="31">
        <v>0</v>
      </c>
      <c r="BQ142" s="31">
        <v>3000</v>
      </c>
      <c r="BR142" s="31">
        <v>0</v>
      </c>
      <c r="BS142" s="31">
        <v>0</v>
      </c>
      <c r="BT142" s="31">
        <v>0</v>
      </c>
      <c r="BU142" s="31">
        <v>0</v>
      </c>
      <c r="BV142" s="31">
        <v>0</v>
      </c>
      <c r="BW142" s="31">
        <v>0</v>
      </c>
      <c r="BX142" s="31">
        <v>0</v>
      </c>
      <c r="BY142" s="31">
        <v>0</v>
      </c>
      <c r="BZ142" s="31">
        <v>0</v>
      </c>
      <c r="CA142" s="31">
        <v>0</v>
      </c>
      <c r="CB142" s="31">
        <v>0</v>
      </c>
      <c r="CC142" s="31">
        <v>38334195</v>
      </c>
      <c r="CD142" s="31">
        <v>0</v>
      </c>
      <c r="CE142" s="31">
        <v>0</v>
      </c>
      <c r="CF142" s="31">
        <v>785402.65</v>
      </c>
      <c r="CG142" s="31">
        <v>0</v>
      </c>
      <c r="CH142" s="31">
        <v>0</v>
      </c>
      <c r="CI142" s="31">
        <v>0</v>
      </c>
      <c r="CJ142" s="31">
        <v>0</v>
      </c>
      <c r="CK142" s="31">
        <v>0</v>
      </c>
      <c r="CL142" s="31">
        <v>109709</v>
      </c>
      <c r="CM142" s="31">
        <v>127364.42</v>
      </c>
      <c r="CN142" s="31">
        <v>489065.78</v>
      </c>
      <c r="CO142" s="31">
        <v>3791077</v>
      </c>
      <c r="CP142" s="31">
        <v>-13713691</v>
      </c>
      <c r="CQ142" s="31">
        <v>-3582526</v>
      </c>
      <c r="CR142" s="31">
        <v>116702</v>
      </c>
      <c r="CS142" s="31">
        <v>49645961</v>
      </c>
      <c r="CT142" s="31">
        <v>565130</v>
      </c>
    </row>
    <row r="143" spans="1:98" s="33" customFormat="1">
      <c r="A143" s="38" t="s">
        <v>274</v>
      </c>
      <c r="B143" s="31">
        <v>2355581</v>
      </c>
      <c r="C143" s="31">
        <v>0</v>
      </c>
      <c r="D143" s="31">
        <v>0</v>
      </c>
      <c r="E143" s="31">
        <v>0</v>
      </c>
      <c r="F143" s="31">
        <v>0</v>
      </c>
      <c r="G143" s="31">
        <v>245473.77</v>
      </c>
      <c r="H143" s="31">
        <v>527330.31000000006</v>
      </c>
      <c r="I143" s="31">
        <v>0</v>
      </c>
      <c r="J143" s="31">
        <v>0</v>
      </c>
      <c r="K143" s="31">
        <v>0</v>
      </c>
      <c r="L143" s="31">
        <v>0</v>
      </c>
      <c r="M143" s="31">
        <v>1062505.77</v>
      </c>
      <c r="N143" s="31">
        <v>0</v>
      </c>
      <c r="O143" s="31">
        <v>478099.05</v>
      </c>
      <c r="P143" s="31">
        <v>0</v>
      </c>
      <c r="Q143" s="31">
        <v>42172.58</v>
      </c>
      <c r="R143" s="31">
        <v>4729331</v>
      </c>
      <c r="S143" s="31">
        <v>3217656.27</v>
      </c>
      <c r="T143" s="31">
        <v>0</v>
      </c>
      <c r="U143" s="31">
        <v>27869.23</v>
      </c>
      <c r="V143" s="31">
        <v>0</v>
      </c>
      <c r="W143" s="31">
        <v>0</v>
      </c>
      <c r="X143" s="31">
        <v>0</v>
      </c>
      <c r="Y143" s="31">
        <v>0</v>
      </c>
      <c r="Z143" s="31">
        <v>56202.73</v>
      </c>
      <c r="AA143" s="31">
        <v>0</v>
      </c>
      <c r="AB143" s="31">
        <v>0</v>
      </c>
      <c r="AC143" s="31">
        <v>0</v>
      </c>
      <c r="AD143" s="31">
        <v>10225.870000000001</v>
      </c>
      <c r="AE143" s="31">
        <v>21467.88</v>
      </c>
      <c r="AF143" s="31">
        <v>0</v>
      </c>
      <c r="AG143" s="31">
        <v>334752.55</v>
      </c>
      <c r="AH143" s="31">
        <v>0</v>
      </c>
      <c r="AI143" s="31">
        <v>116594.94</v>
      </c>
      <c r="AJ143" s="31">
        <v>6197.78</v>
      </c>
      <c r="AK143" s="31">
        <v>0</v>
      </c>
      <c r="AL143" s="31">
        <v>0</v>
      </c>
      <c r="AM143" s="31">
        <v>120911.82</v>
      </c>
      <c r="AN143" s="31">
        <v>32297.14</v>
      </c>
      <c r="AO143" s="31">
        <v>13045.55</v>
      </c>
      <c r="AP143" s="31">
        <v>42337.89</v>
      </c>
      <c r="AQ143" s="31">
        <v>0</v>
      </c>
      <c r="AR143" s="31">
        <v>430784.55</v>
      </c>
      <c r="AS143" s="31">
        <v>0</v>
      </c>
      <c r="AT143" s="31">
        <v>69354.759999999995</v>
      </c>
      <c r="AU143" s="31">
        <v>0</v>
      </c>
      <c r="AV143" s="31">
        <v>0</v>
      </c>
      <c r="AW143" s="31">
        <v>0</v>
      </c>
      <c r="AX143" s="31">
        <v>0</v>
      </c>
      <c r="AY143" s="31">
        <v>0</v>
      </c>
      <c r="AZ143" s="31">
        <v>8499.7099999999991</v>
      </c>
      <c r="BA143" s="31">
        <v>0</v>
      </c>
      <c r="BB143" s="31">
        <v>200311</v>
      </c>
      <c r="BC143" s="31">
        <v>0</v>
      </c>
      <c r="BD143" s="31">
        <v>20820.84</v>
      </c>
      <c r="BE143" s="31">
        <v>0</v>
      </c>
      <c r="BF143" s="31">
        <v>0</v>
      </c>
      <c r="BG143" s="31">
        <v>0</v>
      </c>
      <c r="BH143" s="40">
        <v>1232632</v>
      </c>
      <c r="BI143" s="31">
        <v>0</v>
      </c>
      <c r="BJ143" s="31">
        <v>0</v>
      </c>
      <c r="BK143" s="31">
        <v>0</v>
      </c>
      <c r="BL143" s="31">
        <v>0</v>
      </c>
      <c r="BM143" s="31">
        <v>1232116.71</v>
      </c>
      <c r="BN143" s="31">
        <v>0</v>
      </c>
      <c r="BO143" s="31">
        <v>0</v>
      </c>
      <c r="BP143" s="31">
        <v>0</v>
      </c>
      <c r="BQ143" s="31">
        <v>515</v>
      </c>
      <c r="BR143" s="31">
        <v>0</v>
      </c>
      <c r="BS143" s="31">
        <v>0</v>
      </c>
      <c r="BT143" s="31">
        <v>0</v>
      </c>
      <c r="BU143" s="31">
        <v>0</v>
      </c>
      <c r="BV143" s="31">
        <v>0</v>
      </c>
      <c r="BW143" s="31">
        <v>0</v>
      </c>
      <c r="BX143" s="31">
        <v>0</v>
      </c>
      <c r="BY143" s="31">
        <v>0</v>
      </c>
      <c r="BZ143" s="31">
        <v>0</v>
      </c>
      <c r="CA143" s="31">
        <v>0</v>
      </c>
      <c r="CB143" s="31">
        <v>0</v>
      </c>
      <c r="CC143" s="31">
        <v>7082214</v>
      </c>
      <c r="CD143" s="31">
        <v>0</v>
      </c>
      <c r="CE143" s="31">
        <v>425273</v>
      </c>
      <c r="CF143" s="31">
        <v>2697.63</v>
      </c>
      <c r="CG143" s="31">
        <v>0</v>
      </c>
      <c r="CH143" s="31">
        <v>254853.95</v>
      </c>
      <c r="CI143" s="31">
        <v>0</v>
      </c>
      <c r="CJ143" s="31">
        <v>0</v>
      </c>
      <c r="CK143" s="31">
        <v>0</v>
      </c>
      <c r="CL143" s="31">
        <v>19880</v>
      </c>
      <c r="CM143" s="31">
        <v>0</v>
      </c>
      <c r="CN143" s="31">
        <v>127570.62</v>
      </c>
      <c r="CO143" s="31">
        <v>594600</v>
      </c>
      <c r="CP143" s="31">
        <v>-984146</v>
      </c>
      <c r="CQ143" s="31">
        <v>0</v>
      </c>
      <c r="CR143" s="31">
        <v>20668</v>
      </c>
      <c r="CS143" s="31">
        <v>6161676</v>
      </c>
      <c r="CT143" s="31">
        <v>459141</v>
      </c>
    </row>
    <row r="144" spans="1:98" s="33" customFormat="1">
      <c r="A144" s="38" t="s">
        <v>275</v>
      </c>
      <c r="B144" s="31">
        <v>4958687</v>
      </c>
      <c r="C144" s="31">
        <v>34624.07</v>
      </c>
      <c r="D144" s="31">
        <v>0</v>
      </c>
      <c r="E144" s="31">
        <v>70616.63</v>
      </c>
      <c r="F144" s="31">
        <v>0</v>
      </c>
      <c r="G144" s="31">
        <v>530672.43000000005</v>
      </c>
      <c r="H144" s="31">
        <v>1427290.56</v>
      </c>
      <c r="I144" s="31">
        <v>0</v>
      </c>
      <c r="J144" s="31">
        <v>20841.939999999999</v>
      </c>
      <c r="K144" s="31">
        <v>0</v>
      </c>
      <c r="L144" s="31">
        <v>0</v>
      </c>
      <c r="M144" s="31">
        <v>2721295.35</v>
      </c>
      <c r="N144" s="31">
        <v>0</v>
      </c>
      <c r="O144" s="31">
        <v>0</v>
      </c>
      <c r="P144" s="31">
        <v>0</v>
      </c>
      <c r="Q144" s="31">
        <v>153346.31</v>
      </c>
      <c r="R144" s="31">
        <v>15291455</v>
      </c>
      <c r="S144" s="31">
        <v>9828214.5199999996</v>
      </c>
      <c r="T144" s="31">
        <v>0</v>
      </c>
      <c r="U144" s="31">
        <v>17776.189999999999</v>
      </c>
      <c r="V144" s="31">
        <v>0</v>
      </c>
      <c r="W144" s="31">
        <v>0</v>
      </c>
      <c r="X144" s="31">
        <v>65314.81</v>
      </c>
      <c r="Y144" s="31">
        <v>0</v>
      </c>
      <c r="Z144" s="31">
        <v>104877.43</v>
      </c>
      <c r="AA144" s="31">
        <v>0</v>
      </c>
      <c r="AB144" s="31">
        <v>0</v>
      </c>
      <c r="AC144" s="31">
        <v>0</v>
      </c>
      <c r="AD144" s="31">
        <v>77540.320000000007</v>
      </c>
      <c r="AE144" s="31">
        <v>0</v>
      </c>
      <c r="AF144" s="31">
        <v>0</v>
      </c>
      <c r="AG144" s="31">
        <v>303530.15000000002</v>
      </c>
      <c r="AH144" s="31">
        <v>0</v>
      </c>
      <c r="AI144" s="31">
        <v>63974.22</v>
      </c>
      <c r="AJ144" s="31">
        <v>0</v>
      </c>
      <c r="AK144" s="31">
        <v>0</v>
      </c>
      <c r="AL144" s="31">
        <v>0</v>
      </c>
      <c r="AM144" s="31">
        <v>376837.8</v>
      </c>
      <c r="AN144" s="31">
        <v>63735.58</v>
      </c>
      <c r="AO144" s="31">
        <v>14061.87</v>
      </c>
      <c r="AP144" s="31">
        <v>61556.55</v>
      </c>
      <c r="AQ144" s="31">
        <v>0</v>
      </c>
      <c r="AR144" s="31">
        <v>3435731.74</v>
      </c>
      <c r="AS144" s="31">
        <v>101398.17</v>
      </c>
      <c r="AT144" s="31">
        <v>145315.32999999999</v>
      </c>
      <c r="AU144" s="31">
        <v>0</v>
      </c>
      <c r="AV144" s="31">
        <v>0</v>
      </c>
      <c r="AW144" s="31">
        <v>0</v>
      </c>
      <c r="AX144" s="31">
        <v>0</v>
      </c>
      <c r="AY144" s="31">
        <v>4815</v>
      </c>
      <c r="AZ144" s="31">
        <v>28400.23</v>
      </c>
      <c r="BA144" s="31">
        <v>0</v>
      </c>
      <c r="BB144" s="31">
        <v>598374.81999999995</v>
      </c>
      <c r="BC144" s="31">
        <v>0</v>
      </c>
      <c r="BD144" s="31">
        <v>0</v>
      </c>
      <c r="BE144" s="31">
        <v>0</v>
      </c>
      <c r="BF144" s="31">
        <v>0</v>
      </c>
      <c r="BG144" s="31">
        <v>0</v>
      </c>
      <c r="BH144" s="40">
        <v>2438894</v>
      </c>
      <c r="BI144" s="31">
        <v>0</v>
      </c>
      <c r="BJ144" s="31">
        <v>0</v>
      </c>
      <c r="BK144" s="31">
        <v>0</v>
      </c>
      <c r="BL144" s="31">
        <v>0</v>
      </c>
      <c r="BM144" s="31">
        <v>2438894.34</v>
      </c>
      <c r="BN144" s="31">
        <v>0</v>
      </c>
      <c r="BO144" s="31">
        <v>0</v>
      </c>
      <c r="BP144" s="31">
        <v>0</v>
      </c>
      <c r="BQ144" s="31">
        <v>0</v>
      </c>
      <c r="BR144" s="31">
        <v>0</v>
      </c>
      <c r="BS144" s="31">
        <v>0</v>
      </c>
      <c r="BT144" s="31">
        <v>0</v>
      </c>
      <c r="BU144" s="31">
        <v>0</v>
      </c>
      <c r="BV144" s="31">
        <v>0</v>
      </c>
      <c r="BW144" s="31">
        <v>0</v>
      </c>
      <c r="BX144" s="31">
        <v>0</v>
      </c>
      <c r="BY144" s="31">
        <v>0</v>
      </c>
      <c r="BZ144" s="31">
        <v>0</v>
      </c>
      <c r="CA144" s="31">
        <v>0</v>
      </c>
      <c r="CB144" s="31">
        <v>0</v>
      </c>
      <c r="CC144" s="31">
        <v>22995643</v>
      </c>
      <c r="CD144" s="31">
        <v>833370.73</v>
      </c>
      <c r="CE144" s="31">
        <v>1455054</v>
      </c>
      <c r="CF144" s="31">
        <v>400770.72</v>
      </c>
      <c r="CG144" s="31">
        <v>0</v>
      </c>
      <c r="CH144" s="31">
        <v>511634.62</v>
      </c>
      <c r="CI144" s="31">
        <v>0</v>
      </c>
      <c r="CJ144" s="31">
        <v>0</v>
      </c>
      <c r="CK144" s="31">
        <v>0</v>
      </c>
      <c r="CL144" s="31">
        <v>88356</v>
      </c>
      <c r="CM144" s="31">
        <v>29884</v>
      </c>
      <c r="CN144" s="31">
        <v>188181.44</v>
      </c>
      <c r="CO144" s="31">
        <v>1770235</v>
      </c>
      <c r="CP144" s="31">
        <v>-3147767</v>
      </c>
      <c r="CQ144" s="31">
        <v>-1548541</v>
      </c>
      <c r="CR144" s="31">
        <v>63448</v>
      </c>
      <c r="CS144" s="31">
        <v>21707413</v>
      </c>
      <c r="CT144" s="31">
        <v>643603</v>
      </c>
    </row>
    <row r="145" spans="1:98" s="33" customFormat="1">
      <c r="A145" s="38" t="s">
        <v>276</v>
      </c>
      <c r="B145" s="31">
        <v>2109755</v>
      </c>
      <c r="C145" s="31">
        <v>0</v>
      </c>
      <c r="D145" s="31">
        <v>0</v>
      </c>
      <c r="E145" s="31">
        <v>0</v>
      </c>
      <c r="F145" s="31">
        <v>0</v>
      </c>
      <c r="G145" s="31">
        <v>237479.93</v>
      </c>
      <c r="H145" s="31">
        <v>629210.89</v>
      </c>
      <c r="I145" s="31">
        <v>0</v>
      </c>
      <c r="J145" s="31">
        <v>700.28</v>
      </c>
      <c r="K145" s="31">
        <v>0</v>
      </c>
      <c r="L145" s="31">
        <v>0</v>
      </c>
      <c r="M145" s="31">
        <v>1199927.3899999999</v>
      </c>
      <c r="N145" s="31">
        <v>0</v>
      </c>
      <c r="O145" s="31">
        <v>0</v>
      </c>
      <c r="P145" s="31">
        <v>0</v>
      </c>
      <c r="Q145" s="31">
        <v>42436.49</v>
      </c>
      <c r="R145" s="31">
        <v>9069969</v>
      </c>
      <c r="S145" s="31">
        <v>6963825.3799999999</v>
      </c>
      <c r="T145" s="31">
        <v>0</v>
      </c>
      <c r="U145" s="31">
        <v>26947.42</v>
      </c>
      <c r="V145" s="31">
        <v>0</v>
      </c>
      <c r="W145" s="31">
        <v>0</v>
      </c>
      <c r="X145" s="31">
        <v>10565.37</v>
      </c>
      <c r="Y145" s="31">
        <v>0</v>
      </c>
      <c r="Z145" s="31">
        <v>14787.67</v>
      </c>
      <c r="AA145" s="31">
        <v>0</v>
      </c>
      <c r="AB145" s="31">
        <v>0</v>
      </c>
      <c r="AC145" s="31">
        <v>0</v>
      </c>
      <c r="AD145" s="31">
        <v>5560</v>
      </c>
      <c r="AE145" s="31">
        <v>0</v>
      </c>
      <c r="AF145" s="31">
        <v>0</v>
      </c>
      <c r="AG145" s="31">
        <v>80112.75</v>
      </c>
      <c r="AH145" s="31">
        <v>0</v>
      </c>
      <c r="AI145" s="31">
        <v>50576.15</v>
      </c>
      <c r="AJ145" s="31">
        <v>10388.43</v>
      </c>
      <c r="AK145" s="31">
        <v>0</v>
      </c>
      <c r="AL145" s="31">
        <v>0</v>
      </c>
      <c r="AM145" s="31">
        <v>227143.54</v>
      </c>
      <c r="AN145" s="31">
        <v>75894.8</v>
      </c>
      <c r="AO145" s="31">
        <v>0</v>
      </c>
      <c r="AP145" s="31">
        <v>0</v>
      </c>
      <c r="AQ145" s="31">
        <v>0</v>
      </c>
      <c r="AR145" s="31">
        <v>1278351.8899999999</v>
      </c>
      <c r="AS145" s="31">
        <v>0</v>
      </c>
      <c r="AT145" s="31">
        <v>23117.14</v>
      </c>
      <c r="AU145" s="31">
        <v>0</v>
      </c>
      <c r="AV145" s="31">
        <v>0</v>
      </c>
      <c r="AW145" s="31">
        <v>0</v>
      </c>
      <c r="AX145" s="31">
        <v>0</v>
      </c>
      <c r="AY145" s="31">
        <v>0</v>
      </c>
      <c r="AZ145" s="31">
        <v>9388.31</v>
      </c>
      <c r="BA145" s="31">
        <v>0</v>
      </c>
      <c r="BB145" s="31">
        <v>293310.52</v>
      </c>
      <c r="BC145" s="31">
        <v>0</v>
      </c>
      <c r="BD145" s="31">
        <v>0</v>
      </c>
      <c r="BE145" s="31">
        <v>0</v>
      </c>
      <c r="BF145" s="31">
        <v>0</v>
      </c>
      <c r="BG145" s="31">
        <v>0</v>
      </c>
      <c r="BH145" s="40">
        <v>193297</v>
      </c>
      <c r="BI145" s="31">
        <v>0</v>
      </c>
      <c r="BJ145" s="31">
        <v>0</v>
      </c>
      <c r="BK145" s="31">
        <v>0</v>
      </c>
      <c r="BL145" s="31">
        <v>0</v>
      </c>
      <c r="BM145" s="31">
        <v>193297.24</v>
      </c>
      <c r="BN145" s="31">
        <v>0</v>
      </c>
      <c r="BO145" s="31">
        <v>0</v>
      </c>
      <c r="BP145" s="31">
        <v>0</v>
      </c>
      <c r="BQ145" s="31">
        <v>0</v>
      </c>
      <c r="BR145" s="31">
        <v>0</v>
      </c>
      <c r="BS145" s="31">
        <v>0</v>
      </c>
      <c r="BT145" s="31">
        <v>0</v>
      </c>
      <c r="BU145" s="31">
        <v>0</v>
      </c>
      <c r="BV145" s="31">
        <v>0</v>
      </c>
      <c r="BW145" s="31">
        <v>0</v>
      </c>
      <c r="BX145" s="31">
        <v>0</v>
      </c>
      <c r="BY145" s="31">
        <v>0</v>
      </c>
      <c r="BZ145" s="31">
        <v>0</v>
      </c>
      <c r="CA145" s="31">
        <v>0</v>
      </c>
      <c r="CB145" s="31">
        <v>0</v>
      </c>
      <c r="CC145" s="31">
        <v>7546437</v>
      </c>
      <c r="CD145" s="31">
        <v>1219378.22</v>
      </c>
      <c r="CE145" s="31">
        <v>0</v>
      </c>
      <c r="CF145" s="31">
        <v>0</v>
      </c>
      <c r="CG145" s="31">
        <v>0</v>
      </c>
      <c r="CH145" s="31">
        <v>254192.07</v>
      </c>
      <c r="CI145" s="31">
        <v>0</v>
      </c>
      <c r="CJ145" s="31">
        <v>0</v>
      </c>
      <c r="CK145" s="31">
        <v>0</v>
      </c>
      <c r="CL145" s="31">
        <v>43442</v>
      </c>
      <c r="CM145" s="31">
        <v>0</v>
      </c>
      <c r="CN145" s="31">
        <v>74151.22</v>
      </c>
      <c r="CO145" s="31">
        <v>0</v>
      </c>
      <c r="CP145" s="31">
        <v>-2490804</v>
      </c>
      <c r="CQ145" s="31">
        <v>0</v>
      </c>
      <c r="CR145" s="31">
        <v>24456</v>
      </c>
      <c r="CS145" s="31">
        <v>8084072</v>
      </c>
      <c r="CT145" s="31">
        <v>337549</v>
      </c>
    </row>
    <row r="146" spans="1:98" s="33" customFormat="1">
      <c r="A146" s="38" t="s">
        <v>277</v>
      </c>
      <c r="B146" s="31">
        <v>4845382</v>
      </c>
      <c r="C146" s="31">
        <v>0</v>
      </c>
      <c r="D146" s="31">
        <v>0</v>
      </c>
      <c r="E146" s="31">
        <v>0</v>
      </c>
      <c r="F146" s="31">
        <v>0</v>
      </c>
      <c r="G146" s="31">
        <v>476231.45</v>
      </c>
      <c r="H146" s="31">
        <v>1217818.03</v>
      </c>
      <c r="I146" s="31">
        <v>0</v>
      </c>
      <c r="J146" s="31">
        <v>0</v>
      </c>
      <c r="K146" s="31">
        <v>0</v>
      </c>
      <c r="L146" s="31">
        <v>0</v>
      </c>
      <c r="M146" s="31">
        <v>2858933.25</v>
      </c>
      <c r="N146" s="31">
        <v>163037.9</v>
      </c>
      <c r="O146" s="31">
        <v>0</v>
      </c>
      <c r="P146" s="31">
        <v>0</v>
      </c>
      <c r="Q146" s="31">
        <v>129361.73</v>
      </c>
      <c r="R146" s="31">
        <v>12312471</v>
      </c>
      <c r="S146" s="31">
        <v>9013108.8200000003</v>
      </c>
      <c r="T146" s="31">
        <v>0</v>
      </c>
      <c r="U146" s="31">
        <v>28424.13</v>
      </c>
      <c r="V146" s="31">
        <v>0</v>
      </c>
      <c r="W146" s="31">
        <v>0</v>
      </c>
      <c r="X146" s="31">
        <v>77618.12</v>
      </c>
      <c r="Y146" s="31">
        <v>0</v>
      </c>
      <c r="Z146" s="31">
        <v>17377.93</v>
      </c>
      <c r="AA146" s="31">
        <v>0</v>
      </c>
      <c r="AB146" s="31">
        <v>0</v>
      </c>
      <c r="AC146" s="31">
        <v>0</v>
      </c>
      <c r="AD146" s="31">
        <v>20619.349999999999</v>
      </c>
      <c r="AE146" s="31">
        <v>23535.26</v>
      </c>
      <c r="AF146" s="31">
        <v>0</v>
      </c>
      <c r="AG146" s="31">
        <v>208376.55</v>
      </c>
      <c r="AH146" s="31">
        <v>0</v>
      </c>
      <c r="AI146" s="31">
        <v>139564.32</v>
      </c>
      <c r="AJ146" s="31">
        <v>2203.61</v>
      </c>
      <c r="AK146" s="31">
        <v>0</v>
      </c>
      <c r="AL146" s="31">
        <v>0</v>
      </c>
      <c r="AM146" s="31">
        <v>377610.3</v>
      </c>
      <c r="AN146" s="31">
        <v>97656.31</v>
      </c>
      <c r="AO146" s="31">
        <v>66295.88</v>
      </c>
      <c r="AP146" s="31">
        <v>0</v>
      </c>
      <c r="AQ146" s="31">
        <v>31982.799999999999</v>
      </c>
      <c r="AR146" s="31">
        <v>1624236.77</v>
      </c>
      <c r="AS146" s="31">
        <v>0</v>
      </c>
      <c r="AT146" s="31">
        <v>0</v>
      </c>
      <c r="AU146" s="31">
        <v>0</v>
      </c>
      <c r="AV146" s="31">
        <v>0</v>
      </c>
      <c r="AW146" s="31">
        <v>0</v>
      </c>
      <c r="AX146" s="31">
        <v>0</v>
      </c>
      <c r="AY146" s="31">
        <v>0</v>
      </c>
      <c r="AZ146" s="31">
        <v>4814.3900000000003</v>
      </c>
      <c r="BA146" s="31">
        <v>0</v>
      </c>
      <c r="BB146" s="31">
        <v>566011.09</v>
      </c>
      <c r="BC146" s="31">
        <v>0</v>
      </c>
      <c r="BD146" s="31">
        <v>13035</v>
      </c>
      <c r="BE146" s="31">
        <v>0</v>
      </c>
      <c r="BF146" s="31">
        <v>0</v>
      </c>
      <c r="BG146" s="31">
        <v>0</v>
      </c>
      <c r="BH146" s="40">
        <v>17700</v>
      </c>
      <c r="BI146" s="31">
        <v>0</v>
      </c>
      <c r="BJ146" s="31">
        <v>0</v>
      </c>
      <c r="BK146" s="31">
        <v>0</v>
      </c>
      <c r="BL146" s="31">
        <v>0</v>
      </c>
      <c r="BM146" s="31">
        <v>17700.439999999999</v>
      </c>
      <c r="BN146" s="31">
        <v>0</v>
      </c>
      <c r="BO146" s="31">
        <v>0</v>
      </c>
      <c r="BP146" s="31">
        <v>0</v>
      </c>
      <c r="BQ146" s="31">
        <v>0</v>
      </c>
      <c r="BR146" s="31">
        <v>0</v>
      </c>
      <c r="BS146" s="31">
        <v>0</v>
      </c>
      <c r="BT146" s="31">
        <v>0</v>
      </c>
      <c r="BU146" s="31">
        <v>0</v>
      </c>
      <c r="BV146" s="31">
        <v>0</v>
      </c>
      <c r="BW146" s="31">
        <v>0</v>
      </c>
      <c r="BX146" s="31">
        <v>0</v>
      </c>
      <c r="BY146" s="31">
        <v>0</v>
      </c>
      <c r="BZ146" s="31">
        <v>0</v>
      </c>
      <c r="CA146" s="31">
        <v>0</v>
      </c>
      <c r="CB146" s="31">
        <v>0</v>
      </c>
      <c r="CC146" s="31">
        <v>16290905</v>
      </c>
      <c r="CD146" s="31">
        <v>0</v>
      </c>
      <c r="CE146" s="31">
        <v>956031</v>
      </c>
      <c r="CF146" s="31">
        <v>44999.71</v>
      </c>
      <c r="CG146" s="31">
        <v>0</v>
      </c>
      <c r="CH146" s="31">
        <v>747575.98</v>
      </c>
      <c r="CI146" s="31">
        <v>0</v>
      </c>
      <c r="CJ146" s="31">
        <v>0</v>
      </c>
      <c r="CK146" s="31">
        <v>0</v>
      </c>
      <c r="CL146" s="31">
        <v>81729</v>
      </c>
      <c r="CM146" s="31">
        <v>0</v>
      </c>
      <c r="CN146" s="31">
        <v>228090.69</v>
      </c>
      <c r="CO146" s="31">
        <v>1226448</v>
      </c>
      <c r="CP146" s="31">
        <v>-2516889</v>
      </c>
      <c r="CQ146" s="31">
        <v>-1331937</v>
      </c>
      <c r="CR146" s="31">
        <v>52366</v>
      </c>
      <c r="CS146" s="31">
        <v>15925580</v>
      </c>
      <c r="CT146" s="31">
        <v>876911</v>
      </c>
    </row>
    <row r="147" spans="1:98" s="33" customFormat="1">
      <c r="A147" s="38" t="s">
        <v>408</v>
      </c>
      <c r="B147" s="31">
        <v>2780825</v>
      </c>
      <c r="C147" s="31">
        <v>0</v>
      </c>
      <c r="D147" s="31">
        <v>0</v>
      </c>
      <c r="E147" s="31">
        <v>0</v>
      </c>
      <c r="F147" s="31">
        <v>0</v>
      </c>
      <c r="G147" s="31">
        <v>0</v>
      </c>
      <c r="H147" s="31">
        <v>0</v>
      </c>
      <c r="I147" s="31">
        <v>0</v>
      </c>
      <c r="J147" s="31">
        <v>0</v>
      </c>
      <c r="K147" s="31">
        <v>0</v>
      </c>
      <c r="L147" s="31">
        <v>0</v>
      </c>
      <c r="M147" s="31">
        <v>2780825.27</v>
      </c>
      <c r="N147" s="31">
        <v>0</v>
      </c>
      <c r="O147" s="31">
        <v>0</v>
      </c>
      <c r="P147" s="31">
        <v>0</v>
      </c>
      <c r="Q147" s="31">
        <v>0</v>
      </c>
      <c r="R147" s="31">
        <v>1713906</v>
      </c>
      <c r="S147" s="31">
        <v>0</v>
      </c>
      <c r="T147" s="31">
        <v>0</v>
      </c>
      <c r="U147" s="31">
        <v>0</v>
      </c>
      <c r="V147" s="31">
        <v>0</v>
      </c>
      <c r="W147" s="31">
        <v>0</v>
      </c>
      <c r="X147" s="31">
        <v>0</v>
      </c>
      <c r="Y147" s="31">
        <v>0</v>
      </c>
      <c r="Z147" s="31">
        <v>0</v>
      </c>
      <c r="AA147" s="31">
        <v>0</v>
      </c>
      <c r="AB147" s="31">
        <v>300100</v>
      </c>
      <c r="AC147" s="31">
        <v>0</v>
      </c>
      <c r="AD147" s="31">
        <v>0</v>
      </c>
      <c r="AE147" s="31">
        <v>65531.39</v>
      </c>
      <c r="AF147" s="31">
        <v>0</v>
      </c>
      <c r="AG147" s="31">
        <v>0</v>
      </c>
      <c r="AH147" s="31">
        <v>0</v>
      </c>
      <c r="AI147" s="31">
        <v>0</v>
      </c>
      <c r="AJ147" s="31">
        <v>72.66</v>
      </c>
      <c r="AK147" s="31">
        <v>0</v>
      </c>
      <c r="AL147" s="31">
        <v>0</v>
      </c>
      <c r="AM147" s="31">
        <v>1088485.19</v>
      </c>
      <c r="AN147" s="31">
        <v>0</v>
      </c>
      <c r="AO147" s="31">
        <v>0</v>
      </c>
      <c r="AP147" s="31">
        <v>0</v>
      </c>
      <c r="AQ147" s="31">
        <v>259717</v>
      </c>
      <c r="AR147" s="31">
        <v>0</v>
      </c>
      <c r="AS147" s="31">
        <v>0</v>
      </c>
      <c r="AT147" s="31">
        <v>0</v>
      </c>
      <c r="AU147" s="31">
        <v>0</v>
      </c>
      <c r="AV147" s="31">
        <v>0</v>
      </c>
      <c r="AW147" s="31">
        <v>0</v>
      </c>
      <c r="AX147" s="31">
        <v>0</v>
      </c>
      <c r="AY147" s="31">
        <v>0</v>
      </c>
      <c r="AZ147" s="31">
        <v>0</v>
      </c>
      <c r="BA147" s="31">
        <v>0</v>
      </c>
      <c r="BB147" s="31">
        <v>0</v>
      </c>
      <c r="BC147" s="31">
        <v>0</v>
      </c>
      <c r="BD147" s="31">
        <v>0</v>
      </c>
      <c r="BE147" s="31">
        <v>0</v>
      </c>
      <c r="BF147" s="31">
        <v>0</v>
      </c>
      <c r="BG147" s="31">
        <v>0</v>
      </c>
      <c r="BH147" s="40">
        <v>348070</v>
      </c>
      <c r="BI147" s="31">
        <v>0</v>
      </c>
      <c r="BJ147" s="31">
        <v>0</v>
      </c>
      <c r="BK147" s="31">
        <v>0</v>
      </c>
      <c r="BL147" s="31">
        <v>0</v>
      </c>
      <c r="BM147" s="31">
        <v>1292.25</v>
      </c>
      <c r="BN147" s="31">
        <v>0</v>
      </c>
      <c r="BO147" s="31">
        <v>346777.72</v>
      </c>
      <c r="BP147" s="31">
        <v>0</v>
      </c>
      <c r="BQ147" s="31">
        <v>0</v>
      </c>
      <c r="BR147" s="31">
        <v>0</v>
      </c>
      <c r="BS147" s="31">
        <v>0</v>
      </c>
      <c r="BT147" s="31">
        <v>0</v>
      </c>
      <c r="BU147" s="31">
        <v>0</v>
      </c>
      <c r="BV147" s="31">
        <v>0</v>
      </c>
      <c r="BW147" s="31">
        <v>0</v>
      </c>
      <c r="BX147" s="31">
        <v>0</v>
      </c>
      <c r="BY147" s="31">
        <v>0</v>
      </c>
      <c r="BZ147" s="31">
        <v>0</v>
      </c>
      <c r="CA147" s="31">
        <v>0</v>
      </c>
      <c r="CB147" s="31">
        <v>0</v>
      </c>
      <c r="CC147" s="31">
        <v>6937673</v>
      </c>
      <c r="CD147" s="31">
        <v>0</v>
      </c>
      <c r="CE147" s="31">
        <v>0</v>
      </c>
      <c r="CF147" s="31">
        <v>246513.42</v>
      </c>
      <c r="CG147" s="31">
        <v>0</v>
      </c>
      <c r="CH147" s="31">
        <v>0</v>
      </c>
      <c r="CI147" s="31">
        <v>0</v>
      </c>
      <c r="CJ147" s="31">
        <v>0</v>
      </c>
      <c r="CK147" s="31">
        <v>0</v>
      </c>
      <c r="CL147" s="31">
        <v>0</v>
      </c>
      <c r="CM147" s="31">
        <v>0</v>
      </c>
      <c r="CN147" s="31">
        <v>6691159.5999999996</v>
      </c>
      <c r="CO147" s="31">
        <v>0</v>
      </c>
      <c r="CP147" s="31">
        <v>0</v>
      </c>
      <c r="CQ147" s="31">
        <v>0</v>
      </c>
      <c r="CR147" s="31">
        <v>0</v>
      </c>
      <c r="CS147" s="31">
        <v>0</v>
      </c>
      <c r="CT147" s="31">
        <v>0</v>
      </c>
    </row>
    <row r="148" spans="1:98" s="33" customFormat="1">
      <c r="A148" s="38" t="s">
        <v>407</v>
      </c>
      <c r="B148" s="31">
        <v>1033644</v>
      </c>
      <c r="C148" s="31">
        <v>0</v>
      </c>
      <c r="D148" s="31">
        <v>0</v>
      </c>
      <c r="E148" s="31">
        <v>0</v>
      </c>
      <c r="F148" s="31">
        <v>0</v>
      </c>
      <c r="G148" s="31">
        <v>0</v>
      </c>
      <c r="H148" s="31">
        <v>0</v>
      </c>
      <c r="I148" s="31">
        <v>0</v>
      </c>
      <c r="J148" s="31">
        <v>0</v>
      </c>
      <c r="K148" s="31">
        <v>0</v>
      </c>
      <c r="L148" s="31">
        <v>0</v>
      </c>
      <c r="M148" s="31">
        <v>1033643.59</v>
      </c>
      <c r="N148" s="31">
        <v>0</v>
      </c>
      <c r="O148" s="31">
        <v>0</v>
      </c>
      <c r="P148" s="31">
        <v>0</v>
      </c>
      <c r="Q148" s="31">
        <v>0</v>
      </c>
      <c r="R148" s="31">
        <v>1318611</v>
      </c>
      <c r="S148" s="31">
        <v>0</v>
      </c>
      <c r="T148" s="31">
        <v>0</v>
      </c>
      <c r="U148" s="31">
        <v>0</v>
      </c>
      <c r="V148" s="31">
        <v>0</v>
      </c>
      <c r="W148" s="31">
        <v>0</v>
      </c>
      <c r="X148" s="31">
        <v>0</v>
      </c>
      <c r="Y148" s="31">
        <v>0</v>
      </c>
      <c r="Z148" s="31">
        <v>0</v>
      </c>
      <c r="AA148" s="31">
        <v>0</v>
      </c>
      <c r="AB148" s="31">
        <v>0</v>
      </c>
      <c r="AC148" s="31">
        <v>0</v>
      </c>
      <c r="AD148" s="31">
        <v>0</v>
      </c>
      <c r="AE148" s="31">
        <v>62080.14</v>
      </c>
      <c r="AF148" s="31">
        <v>0</v>
      </c>
      <c r="AG148" s="31">
        <v>0</v>
      </c>
      <c r="AH148" s="31">
        <v>0</v>
      </c>
      <c r="AI148" s="31">
        <v>0</v>
      </c>
      <c r="AJ148" s="31">
        <v>-3839.2</v>
      </c>
      <c r="AK148" s="31">
        <v>0</v>
      </c>
      <c r="AL148" s="31">
        <v>0</v>
      </c>
      <c r="AM148" s="31">
        <v>1051171.28</v>
      </c>
      <c r="AN148" s="31">
        <v>0</v>
      </c>
      <c r="AO148" s="31">
        <v>0</v>
      </c>
      <c r="AP148" s="31">
        <v>0</v>
      </c>
      <c r="AQ148" s="31">
        <v>209199.21</v>
      </c>
      <c r="AR148" s="31">
        <v>0</v>
      </c>
      <c r="AS148" s="31">
        <v>0</v>
      </c>
      <c r="AT148" s="31">
        <v>0</v>
      </c>
      <c r="AU148" s="31">
        <v>0</v>
      </c>
      <c r="AV148" s="31">
        <v>0</v>
      </c>
      <c r="AW148" s="31">
        <v>0</v>
      </c>
      <c r="AX148" s="31">
        <v>0</v>
      </c>
      <c r="AY148" s="31">
        <v>0</v>
      </c>
      <c r="AZ148" s="31">
        <v>0</v>
      </c>
      <c r="BA148" s="31">
        <v>0</v>
      </c>
      <c r="BB148" s="31">
        <v>0</v>
      </c>
      <c r="BC148" s="31">
        <v>0</v>
      </c>
      <c r="BD148" s="31">
        <v>0</v>
      </c>
      <c r="BE148" s="31">
        <v>0</v>
      </c>
      <c r="BF148" s="31">
        <v>0</v>
      </c>
      <c r="BG148" s="31">
        <v>0</v>
      </c>
      <c r="BH148" s="40">
        <v>0</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584316</v>
      </c>
      <c r="CD148" s="31">
        <v>0</v>
      </c>
      <c r="CE148" s="31">
        <v>0</v>
      </c>
      <c r="CF148" s="31">
        <v>0</v>
      </c>
      <c r="CG148" s="31">
        <v>0</v>
      </c>
      <c r="CH148" s="31">
        <v>0</v>
      </c>
      <c r="CI148" s="31">
        <v>0</v>
      </c>
      <c r="CJ148" s="31">
        <v>0</v>
      </c>
      <c r="CK148" s="31">
        <v>0</v>
      </c>
      <c r="CL148" s="31">
        <v>0</v>
      </c>
      <c r="CM148" s="31">
        <v>0</v>
      </c>
      <c r="CN148" s="31">
        <v>584316.07999999996</v>
      </c>
      <c r="CO148" s="31">
        <v>0</v>
      </c>
      <c r="CP148" s="31">
        <v>0</v>
      </c>
      <c r="CQ148" s="31">
        <v>0</v>
      </c>
      <c r="CR148" s="31">
        <v>0</v>
      </c>
      <c r="CS148" s="31">
        <v>0</v>
      </c>
      <c r="CT148" s="31">
        <v>0</v>
      </c>
    </row>
    <row r="149" spans="1:98" s="33" customFormat="1">
      <c r="A149" s="38" t="s">
        <v>278</v>
      </c>
      <c r="B149" s="31">
        <v>1608485</v>
      </c>
      <c r="C149" s="31">
        <v>0</v>
      </c>
      <c r="D149" s="31">
        <v>0</v>
      </c>
      <c r="E149" s="31">
        <v>0</v>
      </c>
      <c r="F149" s="31">
        <v>9798.69</v>
      </c>
      <c r="G149" s="31">
        <v>156570.75</v>
      </c>
      <c r="H149" s="31">
        <v>437711.82</v>
      </c>
      <c r="I149" s="31">
        <v>0</v>
      </c>
      <c r="J149" s="31">
        <v>5129.1000000000004</v>
      </c>
      <c r="K149" s="31">
        <v>0</v>
      </c>
      <c r="L149" s="31">
        <v>0</v>
      </c>
      <c r="M149" s="31">
        <v>948348.5</v>
      </c>
      <c r="N149" s="31">
        <v>11339.97</v>
      </c>
      <c r="O149" s="31">
        <v>0</v>
      </c>
      <c r="P149" s="31">
        <v>0</v>
      </c>
      <c r="Q149" s="31">
        <v>39585.81</v>
      </c>
      <c r="R149" s="31">
        <v>4586410</v>
      </c>
      <c r="S149" s="31">
        <v>3086035.76</v>
      </c>
      <c r="T149" s="31">
        <v>0</v>
      </c>
      <c r="U149" s="31">
        <v>10545.56</v>
      </c>
      <c r="V149" s="31">
        <v>0</v>
      </c>
      <c r="W149" s="31">
        <v>0</v>
      </c>
      <c r="X149" s="31">
        <v>0</v>
      </c>
      <c r="Y149" s="31">
        <v>0</v>
      </c>
      <c r="Z149" s="31">
        <v>0</v>
      </c>
      <c r="AA149" s="31">
        <v>0</v>
      </c>
      <c r="AB149" s="31">
        <v>339434</v>
      </c>
      <c r="AC149" s="31">
        <v>0</v>
      </c>
      <c r="AD149" s="31">
        <v>29100</v>
      </c>
      <c r="AE149" s="31">
        <v>19864.41</v>
      </c>
      <c r="AF149" s="31">
        <v>32684.9</v>
      </c>
      <c r="AG149" s="31">
        <v>819</v>
      </c>
      <c r="AH149" s="31">
        <v>0</v>
      </c>
      <c r="AI149" s="31">
        <v>0</v>
      </c>
      <c r="AJ149" s="31">
        <v>2820.13</v>
      </c>
      <c r="AK149" s="31">
        <v>0</v>
      </c>
      <c r="AL149" s="31">
        <v>0</v>
      </c>
      <c r="AM149" s="31">
        <v>379698.9</v>
      </c>
      <c r="AN149" s="31">
        <v>0</v>
      </c>
      <c r="AO149" s="31">
        <v>0</v>
      </c>
      <c r="AP149" s="31">
        <v>0</v>
      </c>
      <c r="AQ149" s="31">
        <v>0</v>
      </c>
      <c r="AR149" s="31">
        <v>512999.6</v>
      </c>
      <c r="AS149" s="31">
        <v>2566.12</v>
      </c>
      <c r="AT149" s="31">
        <v>-27.7</v>
      </c>
      <c r="AU149" s="31">
        <v>0</v>
      </c>
      <c r="AV149" s="31">
        <v>0</v>
      </c>
      <c r="AW149" s="31">
        <v>0</v>
      </c>
      <c r="AX149" s="31">
        <v>0</v>
      </c>
      <c r="AY149" s="31">
        <v>0</v>
      </c>
      <c r="AZ149" s="31">
        <v>13114.93</v>
      </c>
      <c r="BA149" s="31">
        <v>0</v>
      </c>
      <c r="BB149" s="31">
        <v>156754.88</v>
      </c>
      <c r="BC149" s="31">
        <v>0</v>
      </c>
      <c r="BD149" s="31">
        <v>0</v>
      </c>
      <c r="BE149" s="31">
        <v>0</v>
      </c>
      <c r="BF149" s="31">
        <v>0</v>
      </c>
      <c r="BG149" s="31">
        <v>0</v>
      </c>
      <c r="BH149" s="40">
        <v>21552</v>
      </c>
      <c r="BI149" s="31">
        <v>0</v>
      </c>
      <c r="BJ149" s="31">
        <v>0</v>
      </c>
      <c r="BK149" s="31">
        <v>0</v>
      </c>
      <c r="BL149" s="31">
        <v>0</v>
      </c>
      <c r="BM149" s="31">
        <v>21551.7</v>
      </c>
      <c r="BN149" s="31">
        <v>0</v>
      </c>
      <c r="BO149" s="31">
        <v>0</v>
      </c>
      <c r="BP149" s="31">
        <v>0</v>
      </c>
      <c r="BQ149" s="31">
        <v>0</v>
      </c>
      <c r="BR149" s="31">
        <v>0</v>
      </c>
      <c r="BS149" s="31">
        <v>0</v>
      </c>
      <c r="BT149" s="31">
        <v>0</v>
      </c>
      <c r="BU149" s="31">
        <v>0</v>
      </c>
      <c r="BV149" s="31">
        <v>0</v>
      </c>
      <c r="BW149" s="31">
        <v>0</v>
      </c>
      <c r="BX149" s="31">
        <v>0</v>
      </c>
      <c r="BY149" s="31">
        <v>0</v>
      </c>
      <c r="BZ149" s="31">
        <v>0</v>
      </c>
      <c r="CA149" s="31">
        <v>0</v>
      </c>
      <c r="CB149" s="31">
        <v>0</v>
      </c>
      <c r="CC149" s="31">
        <v>5784223</v>
      </c>
      <c r="CD149" s="31">
        <v>0</v>
      </c>
      <c r="CE149" s="31">
        <v>370902</v>
      </c>
      <c r="CF149" s="31">
        <v>63570.76</v>
      </c>
      <c r="CG149" s="31">
        <v>0</v>
      </c>
      <c r="CH149" s="31">
        <v>190784.17</v>
      </c>
      <c r="CI149" s="31">
        <v>0</v>
      </c>
      <c r="CJ149" s="31">
        <v>0</v>
      </c>
      <c r="CK149" s="31">
        <v>0</v>
      </c>
      <c r="CL149" s="31">
        <v>25771</v>
      </c>
      <c r="CM149" s="31">
        <v>0</v>
      </c>
      <c r="CN149" s="31">
        <v>188559.07</v>
      </c>
      <c r="CO149" s="31">
        <v>0</v>
      </c>
      <c r="CP149" s="31">
        <v>-847007</v>
      </c>
      <c r="CQ149" s="31">
        <v>0</v>
      </c>
      <c r="CR149" s="31">
        <v>16486</v>
      </c>
      <c r="CS149" s="31">
        <v>5398513</v>
      </c>
      <c r="CT149" s="31">
        <v>376644</v>
      </c>
    </row>
    <row r="150" spans="1:98" s="33" customFormat="1">
      <c r="A150" s="38" t="s">
        <v>279</v>
      </c>
      <c r="B150" s="31">
        <v>3693465</v>
      </c>
      <c r="C150" s="31">
        <v>68578.8</v>
      </c>
      <c r="D150" s="31">
        <v>0</v>
      </c>
      <c r="E150" s="31">
        <v>0</v>
      </c>
      <c r="F150" s="31">
        <v>0</v>
      </c>
      <c r="G150" s="31">
        <v>333089.34000000003</v>
      </c>
      <c r="H150" s="31">
        <v>1010873.23</v>
      </c>
      <c r="I150" s="31">
        <v>0</v>
      </c>
      <c r="J150" s="31">
        <v>0</v>
      </c>
      <c r="K150" s="31">
        <v>0</v>
      </c>
      <c r="L150" s="31">
        <v>0</v>
      </c>
      <c r="M150" s="31">
        <v>2196904.98</v>
      </c>
      <c r="N150" s="31">
        <v>0</v>
      </c>
      <c r="O150" s="31">
        <v>0</v>
      </c>
      <c r="P150" s="31">
        <v>0</v>
      </c>
      <c r="Q150" s="31">
        <v>84018.95</v>
      </c>
      <c r="R150" s="31">
        <v>12623432</v>
      </c>
      <c r="S150" s="31">
        <v>8100951.3399999999</v>
      </c>
      <c r="T150" s="31">
        <v>0</v>
      </c>
      <c r="U150" s="31">
        <v>35265.160000000003</v>
      </c>
      <c r="V150" s="31">
        <v>0</v>
      </c>
      <c r="W150" s="31">
        <v>0</v>
      </c>
      <c r="X150" s="31">
        <v>16202.3</v>
      </c>
      <c r="Y150" s="31">
        <v>0</v>
      </c>
      <c r="Z150" s="31">
        <v>45167.98</v>
      </c>
      <c r="AA150" s="31">
        <v>0</v>
      </c>
      <c r="AB150" s="31">
        <v>1000</v>
      </c>
      <c r="AC150" s="31">
        <v>0</v>
      </c>
      <c r="AD150" s="31">
        <v>1747.36</v>
      </c>
      <c r="AE150" s="31">
        <v>0</v>
      </c>
      <c r="AF150" s="31">
        <v>0</v>
      </c>
      <c r="AG150" s="31">
        <v>109263.89</v>
      </c>
      <c r="AH150" s="31">
        <v>0</v>
      </c>
      <c r="AI150" s="31">
        <v>96155.13</v>
      </c>
      <c r="AJ150" s="31">
        <v>-23085.759999999998</v>
      </c>
      <c r="AK150" s="31">
        <v>1795805.78</v>
      </c>
      <c r="AL150" s="31">
        <v>0</v>
      </c>
      <c r="AM150" s="31">
        <v>204084.93</v>
      </c>
      <c r="AN150" s="31">
        <v>89695.43</v>
      </c>
      <c r="AO150" s="31">
        <v>15234.83</v>
      </c>
      <c r="AP150" s="31">
        <v>5791</v>
      </c>
      <c r="AQ150" s="31">
        <v>0</v>
      </c>
      <c r="AR150" s="31">
        <v>1354075.12</v>
      </c>
      <c r="AS150" s="31">
        <v>260827.34</v>
      </c>
      <c r="AT150" s="31">
        <v>-29.38</v>
      </c>
      <c r="AU150" s="31">
        <v>0</v>
      </c>
      <c r="AV150" s="31">
        <v>0</v>
      </c>
      <c r="AW150" s="31">
        <v>0</v>
      </c>
      <c r="AX150" s="31">
        <v>0</v>
      </c>
      <c r="AY150" s="31">
        <v>0</v>
      </c>
      <c r="AZ150" s="31">
        <v>8208.25</v>
      </c>
      <c r="BA150" s="31">
        <v>0</v>
      </c>
      <c r="BB150" s="31">
        <v>507071.57</v>
      </c>
      <c r="BC150" s="31">
        <v>0</v>
      </c>
      <c r="BD150" s="31">
        <v>0</v>
      </c>
      <c r="BE150" s="31">
        <v>0</v>
      </c>
      <c r="BF150" s="31">
        <v>0</v>
      </c>
      <c r="BG150" s="31">
        <v>0</v>
      </c>
      <c r="BH150" s="40">
        <v>1631872</v>
      </c>
      <c r="BI150" s="31">
        <v>0</v>
      </c>
      <c r="BJ150" s="31">
        <v>0</v>
      </c>
      <c r="BK150" s="31">
        <v>0</v>
      </c>
      <c r="BL150" s="31">
        <v>0</v>
      </c>
      <c r="BM150" s="31">
        <v>1631872.3</v>
      </c>
      <c r="BN150" s="31">
        <v>0</v>
      </c>
      <c r="BO150" s="31">
        <v>0</v>
      </c>
      <c r="BP150" s="31">
        <v>0</v>
      </c>
      <c r="BQ150" s="31">
        <v>0</v>
      </c>
      <c r="BR150" s="31">
        <v>4573</v>
      </c>
      <c r="BS150" s="31">
        <v>0</v>
      </c>
      <c r="BT150" s="31">
        <v>0</v>
      </c>
      <c r="BU150" s="31">
        <v>4573</v>
      </c>
      <c r="BV150" s="31">
        <v>0</v>
      </c>
      <c r="BW150" s="31">
        <v>0</v>
      </c>
      <c r="BX150" s="31">
        <v>0</v>
      </c>
      <c r="BY150" s="31">
        <v>0</v>
      </c>
      <c r="BZ150" s="31">
        <v>0</v>
      </c>
      <c r="CA150" s="31">
        <v>0</v>
      </c>
      <c r="CB150" s="31">
        <v>0</v>
      </c>
      <c r="CC150" s="31">
        <v>10615338</v>
      </c>
      <c r="CD150" s="31">
        <v>0</v>
      </c>
      <c r="CE150" s="31">
        <v>0</v>
      </c>
      <c r="CF150" s="31">
        <v>0</v>
      </c>
      <c r="CG150" s="31">
        <v>0</v>
      </c>
      <c r="CH150" s="31">
        <v>236642.03</v>
      </c>
      <c r="CI150" s="31">
        <v>0</v>
      </c>
      <c r="CJ150" s="31">
        <v>0</v>
      </c>
      <c r="CK150" s="31">
        <v>0</v>
      </c>
      <c r="CL150" s="31">
        <v>36079</v>
      </c>
      <c r="CM150" s="31">
        <v>43655.48</v>
      </c>
      <c r="CN150" s="31">
        <v>157956.26</v>
      </c>
      <c r="CO150" s="31">
        <v>0</v>
      </c>
      <c r="CP150" s="31">
        <v>-2752110</v>
      </c>
      <c r="CQ150" s="31">
        <v>-956530</v>
      </c>
      <c r="CR150" s="31">
        <v>35518</v>
      </c>
      <c r="CS150" s="31">
        <v>13354517</v>
      </c>
      <c r="CT150" s="31">
        <v>459610</v>
      </c>
    </row>
    <row r="151" spans="1:98" s="33" customFormat="1">
      <c r="A151" s="38" t="s">
        <v>280</v>
      </c>
      <c r="B151" s="31">
        <v>3371020</v>
      </c>
      <c r="C151" s="31">
        <v>0</v>
      </c>
      <c r="D151" s="31">
        <v>0</v>
      </c>
      <c r="E151" s="31">
        <v>0</v>
      </c>
      <c r="F151" s="31">
        <v>0</v>
      </c>
      <c r="G151" s="31">
        <v>360561.41</v>
      </c>
      <c r="H151" s="31">
        <v>1038982.84</v>
      </c>
      <c r="I151" s="31">
        <v>0</v>
      </c>
      <c r="J151" s="31">
        <v>7335.72</v>
      </c>
      <c r="K151" s="31">
        <v>0</v>
      </c>
      <c r="L151" s="31">
        <v>0</v>
      </c>
      <c r="M151" s="31">
        <v>1841797.85</v>
      </c>
      <c r="N151" s="31">
        <v>0</v>
      </c>
      <c r="O151" s="31">
        <v>0</v>
      </c>
      <c r="P151" s="31">
        <v>0</v>
      </c>
      <c r="Q151" s="31">
        <v>122342.58</v>
      </c>
      <c r="R151" s="31">
        <v>27973309</v>
      </c>
      <c r="S151" s="31">
        <v>20510671.460000001</v>
      </c>
      <c r="T151" s="31">
        <v>0</v>
      </c>
      <c r="U151" s="31">
        <v>44524.07</v>
      </c>
      <c r="V151" s="31">
        <v>0</v>
      </c>
      <c r="W151" s="31">
        <v>0</v>
      </c>
      <c r="X151" s="31">
        <v>307247.46999999997</v>
      </c>
      <c r="Y151" s="31">
        <v>0</v>
      </c>
      <c r="Z151" s="31">
        <v>110153.93</v>
      </c>
      <c r="AA151" s="31">
        <v>50771.38</v>
      </c>
      <c r="AB151" s="31">
        <v>0</v>
      </c>
      <c r="AC151" s="31">
        <v>0</v>
      </c>
      <c r="AD151" s="31">
        <v>75289.710000000006</v>
      </c>
      <c r="AE151" s="31">
        <v>0</v>
      </c>
      <c r="AF151" s="31">
        <v>0</v>
      </c>
      <c r="AG151" s="31">
        <v>142215.88</v>
      </c>
      <c r="AH151" s="31">
        <v>0</v>
      </c>
      <c r="AI151" s="31">
        <v>194785.4</v>
      </c>
      <c r="AJ151" s="31">
        <v>22063.82</v>
      </c>
      <c r="AK151" s="31">
        <v>0</v>
      </c>
      <c r="AL151" s="31">
        <v>0</v>
      </c>
      <c r="AM151" s="31">
        <v>300092.96999999997</v>
      </c>
      <c r="AN151" s="31">
        <v>224018.48</v>
      </c>
      <c r="AO151" s="31">
        <v>30692.86</v>
      </c>
      <c r="AP151" s="31">
        <v>0</v>
      </c>
      <c r="AQ151" s="31">
        <v>0</v>
      </c>
      <c r="AR151" s="31">
        <v>4529778.4000000004</v>
      </c>
      <c r="AS151" s="31">
        <v>0</v>
      </c>
      <c r="AT151" s="31">
        <v>424736.78</v>
      </c>
      <c r="AU151" s="31">
        <v>0</v>
      </c>
      <c r="AV151" s="31">
        <v>0</v>
      </c>
      <c r="AW151" s="31">
        <v>0</v>
      </c>
      <c r="AX151" s="31">
        <v>0</v>
      </c>
      <c r="AY151" s="31">
        <v>0</v>
      </c>
      <c r="AZ151" s="31">
        <v>67381.919999999998</v>
      </c>
      <c r="BA151" s="31">
        <v>0</v>
      </c>
      <c r="BB151" s="31">
        <v>870892.61</v>
      </c>
      <c r="BC151" s="31">
        <v>0</v>
      </c>
      <c r="BD151" s="31">
        <v>67992</v>
      </c>
      <c r="BE151" s="31">
        <v>0</v>
      </c>
      <c r="BF151" s="31">
        <v>0</v>
      </c>
      <c r="BG151" s="31">
        <v>0</v>
      </c>
      <c r="BH151" s="40">
        <v>12230551</v>
      </c>
      <c r="BI151" s="31">
        <v>0</v>
      </c>
      <c r="BJ151" s="31">
        <v>0</v>
      </c>
      <c r="BK151" s="31">
        <v>7495000</v>
      </c>
      <c r="BL151" s="31">
        <v>0</v>
      </c>
      <c r="BM151" s="31">
        <v>4047299.22</v>
      </c>
      <c r="BN151" s="31">
        <v>0</v>
      </c>
      <c r="BO151" s="31">
        <v>0</v>
      </c>
      <c r="BP151" s="31">
        <v>688252</v>
      </c>
      <c r="BQ151" s="31">
        <v>0</v>
      </c>
      <c r="BR151" s="31">
        <v>0</v>
      </c>
      <c r="BS151" s="31">
        <v>0</v>
      </c>
      <c r="BT151" s="31">
        <v>0</v>
      </c>
      <c r="BU151" s="31">
        <v>0</v>
      </c>
      <c r="BV151" s="31">
        <v>0</v>
      </c>
      <c r="BW151" s="31">
        <v>0</v>
      </c>
      <c r="BX151" s="31">
        <v>0</v>
      </c>
      <c r="BY151" s="31">
        <v>0</v>
      </c>
      <c r="BZ151" s="31">
        <v>0</v>
      </c>
      <c r="CA151" s="31">
        <v>0</v>
      </c>
      <c r="CB151" s="31">
        <v>0</v>
      </c>
      <c r="CC151" s="31">
        <v>15488954</v>
      </c>
      <c r="CD151" s="31">
        <v>0</v>
      </c>
      <c r="CE151" s="31">
        <v>0</v>
      </c>
      <c r="CF151" s="31">
        <v>0</v>
      </c>
      <c r="CG151" s="31">
        <v>764966.32</v>
      </c>
      <c r="CH151" s="31">
        <v>0</v>
      </c>
      <c r="CI151" s="31">
        <v>0</v>
      </c>
      <c r="CJ151" s="31">
        <v>0</v>
      </c>
      <c r="CK151" s="31">
        <v>0</v>
      </c>
      <c r="CL151" s="31">
        <v>115599</v>
      </c>
      <c r="CM151" s="31">
        <v>27898.76</v>
      </c>
      <c r="CN151" s="31">
        <v>127810.02</v>
      </c>
      <c r="CO151" s="31">
        <v>1652407</v>
      </c>
      <c r="CP151" s="31">
        <v>-6967135</v>
      </c>
      <c r="CQ151" s="31">
        <v>-1358580</v>
      </c>
      <c r="CR151" s="31">
        <v>58046</v>
      </c>
      <c r="CS151" s="31">
        <v>20368925</v>
      </c>
      <c r="CT151" s="31">
        <v>699017</v>
      </c>
    </row>
    <row r="152" spans="1:98" s="33" customFormat="1">
      <c r="A152" s="38" t="s">
        <v>281</v>
      </c>
      <c r="B152" s="31">
        <v>1616050</v>
      </c>
      <c r="C152" s="31">
        <v>0</v>
      </c>
      <c r="D152" s="31">
        <v>0</v>
      </c>
      <c r="E152" s="31">
        <v>0</v>
      </c>
      <c r="F152" s="31">
        <v>0</v>
      </c>
      <c r="G152" s="31">
        <v>189811.48</v>
      </c>
      <c r="H152" s="31">
        <v>470882.22</v>
      </c>
      <c r="I152" s="31">
        <v>0</v>
      </c>
      <c r="J152" s="31">
        <v>0</v>
      </c>
      <c r="K152" s="31">
        <v>0</v>
      </c>
      <c r="L152" s="31">
        <v>0</v>
      </c>
      <c r="M152" s="31">
        <v>920799.66</v>
      </c>
      <c r="N152" s="31">
        <v>0</v>
      </c>
      <c r="O152" s="31">
        <v>0</v>
      </c>
      <c r="P152" s="31">
        <v>0</v>
      </c>
      <c r="Q152" s="31">
        <v>34557.040000000001</v>
      </c>
      <c r="R152" s="31">
        <v>3347269</v>
      </c>
      <c r="S152" s="31">
        <v>2185353.62</v>
      </c>
      <c r="T152" s="31">
        <v>0</v>
      </c>
      <c r="U152" s="31">
        <v>16164.5</v>
      </c>
      <c r="V152" s="31">
        <v>0</v>
      </c>
      <c r="W152" s="31">
        <v>0</v>
      </c>
      <c r="X152" s="31">
        <v>3976.05</v>
      </c>
      <c r="Y152" s="31">
        <v>0</v>
      </c>
      <c r="Z152" s="31">
        <v>26621.96</v>
      </c>
      <c r="AA152" s="31">
        <v>0</v>
      </c>
      <c r="AB152" s="31">
        <v>31331.97</v>
      </c>
      <c r="AC152" s="31">
        <v>0</v>
      </c>
      <c r="AD152" s="31">
        <v>15998.59</v>
      </c>
      <c r="AE152" s="31">
        <v>0</v>
      </c>
      <c r="AF152" s="31">
        <v>0</v>
      </c>
      <c r="AG152" s="31">
        <v>109521.53</v>
      </c>
      <c r="AH152" s="31">
        <v>0</v>
      </c>
      <c r="AI152" s="31">
        <v>47910.559999999998</v>
      </c>
      <c r="AJ152" s="31">
        <v>14377.52</v>
      </c>
      <c r="AK152" s="31">
        <v>0</v>
      </c>
      <c r="AL152" s="31">
        <v>0</v>
      </c>
      <c r="AM152" s="31">
        <v>108397.52</v>
      </c>
      <c r="AN152" s="31">
        <v>22806.21</v>
      </c>
      <c r="AO152" s="31">
        <v>12718.04</v>
      </c>
      <c r="AP152" s="31">
        <v>19722.86</v>
      </c>
      <c r="AQ152" s="31">
        <v>0</v>
      </c>
      <c r="AR152" s="31">
        <v>505046.5</v>
      </c>
      <c r="AS152" s="31">
        <v>0</v>
      </c>
      <c r="AT152" s="31">
        <v>0</v>
      </c>
      <c r="AU152" s="31">
        <v>0</v>
      </c>
      <c r="AV152" s="31">
        <v>0</v>
      </c>
      <c r="AW152" s="31">
        <v>0</v>
      </c>
      <c r="AX152" s="31">
        <v>0</v>
      </c>
      <c r="AY152" s="31">
        <v>5200</v>
      </c>
      <c r="AZ152" s="31">
        <v>9188.15</v>
      </c>
      <c r="BA152" s="31">
        <v>0</v>
      </c>
      <c r="BB152" s="31">
        <v>212933.47</v>
      </c>
      <c r="BC152" s="31">
        <v>0</v>
      </c>
      <c r="BD152" s="31">
        <v>0</v>
      </c>
      <c r="BE152" s="31">
        <v>0</v>
      </c>
      <c r="BF152" s="31">
        <v>0</v>
      </c>
      <c r="BG152" s="31">
        <v>0</v>
      </c>
      <c r="BH152" s="40">
        <v>230010</v>
      </c>
      <c r="BI152" s="31">
        <v>0</v>
      </c>
      <c r="BJ152" s="31">
        <v>0</v>
      </c>
      <c r="BK152" s="31">
        <v>0</v>
      </c>
      <c r="BL152" s="31">
        <v>0</v>
      </c>
      <c r="BM152" s="31">
        <v>230010.26</v>
      </c>
      <c r="BN152" s="31">
        <v>0</v>
      </c>
      <c r="BO152" s="31">
        <v>0</v>
      </c>
      <c r="BP152" s="31">
        <v>0</v>
      </c>
      <c r="BQ152" s="31">
        <v>0</v>
      </c>
      <c r="BR152" s="31">
        <v>0</v>
      </c>
      <c r="BS152" s="31">
        <v>0</v>
      </c>
      <c r="BT152" s="31">
        <v>0</v>
      </c>
      <c r="BU152" s="31">
        <v>0</v>
      </c>
      <c r="BV152" s="31">
        <v>0</v>
      </c>
      <c r="BW152" s="31">
        <v>0</v>
      </c>
      <c r="BX152" s="31">
        <v>0</v>
      </c>
      <c r="BY152" s="31">
        <v>0</v>
      </c>
      <c r="BZ152" s="31">
        <v>0</v>
      </c>
      <c r="CA152" s="31">
        <v>0</v>
      </c>
      <c r="CB152" s="31">
        <v>0</v>
      </c>
      <c r="CC152" s="31">
        <v>10430237</v>
      </c>
      <c r="CD152" s="31">
        <v>0</v>
      </c>
      <c r="CE152" s="31">
        <v>206016</v>
      </c>
      <c r="CF152" s="31">
        <v>0</v>
      </c>
      <c r="CG152" s="31">
        <v>279853.84000000003</v>
      </c>
      <c r="CH152" s="31">
        <v>0</v>
      </c>
      <c r="CI152" s="31">
        <v>0</v>
      </c>
      <c r="CJ152" s="31">
        <v>0</v>
      </c>
      <c r="CK152" s="31">
        <v>0</v>
      </c>
      <c r="CL152" s="31">
        <v>21353</v>
      </c>
      <c r="CM152" s="31">
        <v>0</v>
      </c>
      <c r="CN152" s="31">
        <v>57720.05</v>
      </c>
      <c r="CO152" s="31">
        <v>0</v>
      </c>
      <c r="CP152" s="31">
        <v>-840420</v>
      </c>
      <c r="CQ152" s="31">
        <v>0</v>
      </c>
      <c r="CR152" s="31">
        <v>15542</v>
      </c>
      <c r="CS152" s="31">
        <v>10318625</v>
      </c>
      <c r="CT152" s="31">
        <v>371547</v>
      </c>
    </row>
    <row r="153" spans="1:98" s="33" customFormat="1">
      <c r="A153" s="38" t="s">
        <v>282</v>
      </c>
      <c r="B153" s="31">
        <v>2576095</v>
      </c>
      <c r="C153" s="31">
        <v>0</v>
      </c>
      <c r="D153" s="31">
        <v>0</v>
      </c>
      <c r="E153" s="31">
        <v>47592.94</v>
      </c>
      <c r="F153" s="31">
        <v>0</v>
      </c>
      <c r="G153" s="31">
        <v>222368.3</v>
      </c>
      <c r="H153" s="31">
        <v>694050.28</v>
      </c>
      <c r="I153" s="31">
        <v>0</v>
      </c>
      <c r="J153" s="31">
        <v>12271.3</v>
      </c>
      <c r="K153" s="31">
        <v>0</v>
      </c>
      <c r="L153" s="31">
        <v>0</v>
      </c>
      <c r="M153" s="31">
        <v>1514188.04</v>
      </c>
      <c r="N153" s="31">
        <v>0</v>
      </c>
      <c r="O153" s="31">
        <v>377.35</v>
      </c>
      <c r="P153" s="31">
        <v>0</v>
      </c>
      <c r="Q153" s="31">
        <v>85246.88</v>
      </c>
      <c r="R153" s="31">
        <v>19062052</v>
      </c>
      <c r="S153" s="31">
        <v>10515475.289999999</v>
      </c>
      <c r="T153" s="31">
        <v>0</v>
      </c>
      <c r="U153" s="31">
        <v>27489.8</v>
      </c>
      <c r="V153" s="31">
        <v>0</v>
      </c>
      <c r="W153" s="31">
        <v>0</v>
      </c>
      <c r="X153" s="31">
        <v>0</v>
      </c>
      <c r="Y153" s="31">
        <v>0</v>
      </c>
      <c r="Z153" s="31">
        <v>0</v>
      </c>
      <c r="AA153" s="31">
        <v>0</v>
      </c>
      <c r="AB153" s="31">
        <v>222184.36</v>
      </c>
      <c r="AC153" s="31">
        <v>0</v>
      </c>
      <c r="AD153" s="31">
        <v>5150.49</v>
      </c>
      <c r="AE153" s="31">
        <v>0</v>
      </c>
      <c r="AF153" s="31">
        <v>1956039.65</v>
      </c>
      <c r="AG153" s="31">
        <v>338978.89</v>
      </c>
      <c r="AH153" s="31">
        <v>0</v>
      </c>
      <c r="AI153" s="31">
        <v>0</v>
      </c>
      <c r="AJ153" s="31">
        <v>20895.009999999998</v>
      </c>
      <c r="AK153" s="31">
        <v>0</v>
      </c>
      <c r="AL153" s="31">
        <v>0</v>
      </c>
      <c r="AM153" s="31">
        <v>1337602.6499999999</v>
      </c>
      <c r="AN153" s="31">
        <v>200278.45</v>
      </c>
      <c r="AO153" s="31">
        <v>59573.26</v>
      </c>
      <c r="AP153" s="31">
        <v>65651.87</v>
      </c>
      <c r="AQ153" s="31">
        <v>0</v>
      </c>
      <c r="AR153" s="31">
        <v>2593096.21</v>
      </c>
      <c r="AS153" s="31">
        <v>0</v>
      </c>
      <c r="AT153" s="31">
        <v>172808.64</v>
      </c>
      <c r="AU153" s="31">
        <v>0</v>
      </c>
      <c r="AV153" s="31">
        <v>0</v>
      </c>
      <c r="AW153" s="31">
        <v>0</v>
      </c>
      <c r="AX153" s="31">
        <v>0</v>
      </c>
      <c r="AY153" s="31">
        <v>2825</v>
      </c>
      <c r="AZ153" s="31">
        <v>8831.7099999999991</v>
      </c>
      <c r="BA153" s="31">
        <v>1889.95</v>
      </c>
      <c r="BB153" s="31">
        <v>1481956.5</v>
      </c>
      <c r="BC153" s="31">
        <v>0</v>
      </c>
      <c r="BD153" s="31">
        <v>51324</v>
      </c>
      <c r="BE153" s="31">
        <v>0</v>
      </c>
      <c r="BF153" s="31">
        <v>0</v>
      </c>
      <c r="BG153" s="31">
        <v>0</v>
      </c>
      <c r="BH153" s="40">
        <v>0</v>
      </c>
      <c r="BI153" s="31">
        <v>0</v>
      </c>
      <c r="BJ153" s="31">
        <v>0</v>
      </c>
      <c r="BK153" s="31">
        <v>0</v>
      </c>
      <c r="BL153" s="31">
        <v>0</v>
      </c>
      <c r="BM153" s="31">
        <v>0</v>
      </c>
      <c r="BN153" s="31">
        <v>0</v>
      </c>
      <c r="BO153" s="31">
        <v>0</v>
      </c>
      <c r="BP153" s="31">
        <v>0</v>
      </c>
      <c r="BQ153" s="31">
        <v>0</v>
      </c>
      <c r="BR153" s="31">
        <v>1465</v>
      </c>
      <c r="BS153" s="31">
        <v>0</v>
      </c>
      <c r="BT153" s="31">
        <v>0</v>
      </c>
      <c r="BU153" s="31">
        <v>1465.3</v>
      </c>
      <c r="BV153" s="31">
        <v>0</v>
      </c>
      <c r="BW153" s="31">
        <v>0</v>
      </c>
      <c r="BX153" s="31">
        <v>0</v>
      </c>
      <c r="BY153" s="31">
        <v>0</v>
      </c>
      <c r="BZ153" s="31">
        <v>0</v>
      </c>
      <c r="CA153" s="31">
        <v>0</v>
      </c>
      <c r="CB153" s="31">
        <v>0</v>
      </c>
      <c r="CC153" s="31">
        <v>14925401</v>
      </c>
      <c r="CD153" s="31">
        <v>0</v>
      </c>
      <c r="CE153" s="31">
        <v>0</v>
      </c>
      <c r="CF153" s="31">
        <v>33733.410000000003</v>
      </c>
      <c r="CG153" s="31">
        <v>0</v>
      </c>
      <c r="CH153" s="31">
        <v>324815.09999999998</v>
      </c>
      <c r="CI153" s="31">
        <v>0</v>
      </c>
      <c r="CJ153" s="31">
        <v>0</v>
      </c>
      <c r="CK153" s="31">
        <v>0</v>
      </c>
      <c r="CL153" s="31">
        <v>0</v>
      </c>
      <c r="CM153" s="31">
        <v>0</v>
      </c>
      <c r="CN153" s="31">
        <v>72619.899999999994</v>
      </c>
      <c r="CO153" s="31">
        <v>0</v>
      </c>
      <c r="CP153" s="31">
        <v>-3492877</v>
      </c>
      <c r="CQ153" s="31">
        <v>0</v>
      </c>
      <c r="CR153" s="31">
        <v>42705</v>
      </c>
      <c r="CS153" s="31">
        <v>18761770</v>
      </c>
      <c r="CT153" s="31">
        <v>-817365</v>
      </c>
    </row>
    <row r="154" spans="1:98" s="33" customFormat="1">
      <c r="A154" s="38" t="s">
        <v>615</v>
      </c>
      <c r="B154" s="31">
        <v>0</v>
      </c>
      <c r="C154" s="31">
        <v>0</v>
      </c>
      <c r="D154" s="31">
        <v>0</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40">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0</v>
      </c>
      <c r="BX154" s="31">
        <v>0</v>
      </c>
      <c r="BY154" s="31">
        <v>0</v>
      </c>
      <c r="BZ154" s="31">
        <v>0</v>
      </c>
      <c r="CA154" s="31">
        <v>0</v>
      </c>
      <c r="CB154" s="31">
        <v>0</v>
      </c>
      <c r="CC154" s="31">
        <v>0</v>
      </c>
      <c r="CD154" s="31">
        <v>0</v>
      </c>
      <c r="CE154" s="31">
        <v>0</v>
      </c>
      <c r="CF154" s="31">
        <v>0</v>
      </c>
      <c r="CG154" s="31">
        <v>0</v>
      </c>
      <c r="CH154" s="31">
        <v>0</v>
      </c>
      <c r="CI154" s="31">
        <v>0</v>
      </c>
      <c r="CJ154" s="31">
        <v>0</v>
      </c>
      <c r="CK154" s="31">
        <v>0</v>
      </c>
      <c r="CL154" s="31">
        <v>0</v>
      </c>
      <c r="CM154" s="31">
        <v>0</v>
      </c>
      <c r="CN154" s="31">
        <v>0</v>
      </c>
      <c r="CO154" s="31">
        <v>0</v>
      </c>
      <c r="CP154" s="31">
        <v>0</v>
      </c>
      <c r="CQ154" s="31">
        <v>0</v>
      </c>
      <c r="CR154" s="31">
        <v>0</v>
      </c>
      <c r="CS154" s="31">
        <v>0</v>
      </c>
      <c r="CT154" s="31">
        <v>0</v>
      </c>
    </row>
    <row r="155" spans="1:98" s="33" customFormat="1">
      <c r="A155" s="38" t="s">
        <v>283</v>
      </c>
      <c r="B155" s="31">
        <v>9312036</v>
      </c>
      <c r="C155" s="31">
        <v>332664.45</v>
      </c>
      <c r="D155" s="31">
        <v>0</v>
      </c>
      <c r="E155" s="31">
        <v>0</v>
      </c>
      <c r="F155" s="31">
        <v>0</v>
      </c>
      <c r="G155" s="31">
        <v>1069619.6200000001</v>
      </c>
      <c r="H155" s="31">
        <v>2606920.46</v>
      </c>
      <c r="I155" s="31">
        <v>0</v>
      </c>
      <c r="J155" s="31">
        <v>50606.3</v>
      </c>
      <c r="K155" s="31">
        <v>0</v>
      </c>
      <c r="L155" s="31">
        <v>175950.98</v>
      </c>
      <c r="M155" s="31">
        <v>4779972.74</v>
      </c>
      <c r="N155" s="31">
        <v>14898</v>
      </c>
      <c r="O155" s="31">
        <v>0</v>
      </c>
      <c r="P155" s="31">
        <v>0</v>
      </c>
      <c r="Q155" s="31">
        <v>281403.5</v>
      </c>
      <c r="R155" s="31">
        <v>20571582</v>
      </c>
      <c r="S155" s="31">
        <v>11600799.529999999</v>
      </c>
      <c r="T155" s="31">
        <v>0</v>
      </c>
      <c r="U155" s="31">
        <v>99255.79</v>
      </c>
      <c r="V155" s="31">
        <v>255000</v>
      </c>
      <c r="W155" s="31">
        <v>0</v>
      </c>
      <c r="X155" s="31">
        <v>0</v>
      </c>
      <c r="Y155" s="31">
        <v>0</v>
      </c>
      <c r="Z155" s="31">
        <v>0</v>
      </c>
      <c r="AA155" s="31">
        <v>45983.8</v>
      </c>
      <c r="AB155" s="31">
        <v>0</v>
      </c>
      <c r="AC155" s="31">
        <v>0</v>
      </c>
      <c r="AD155" s="31">
        <v>15932.36</v>
      </c>
      <c r="AE155" s="31">
        <v>180370</v>
      </c>
      <c r="AF155" s="31">
        <v>47032.95</v>
      </c>
      <c r="AG155" s="31">
        <v>1016877.45</v>
      </c>
      <c r="AH155" s="31">
        <v>0</v>
      </c>
      <c r="AI155" s="31">
        <v>363716.83</v>
      </c>
      <c r="AJ155" s="31">
        <v>13182.35</v>
      </c>
      <c r="AK155" s="31">
        <v>0</v>
      </c>
      <c r="AL155" s="31">
        <v>0</v>
      </c>
      <c r="AM155" s="31">
        <v>714147.71</v>
      </c>
      <c r="AN155" s="31">
        <v>326898.05</v>
      </c>
      <c r="AO155" s="31">
        <v>393289.95</v>
      </c>
      <c r="AP155" s="31">
        <v>0</v>
      </c>
      <c r="AQ155" s="31">
        <v>0</v>
      </c>
      <c r="AR155" s="31">
        <v>4027609.27</v>
      </c>
      <c r="AS155" s="31">
        <v>0</v>
      </c>
      <c r="AT155" s="31">
        <v>490484.94</v>
      </c>
      <c r="AU155" s="31">
        <v>0</v>
      </c>
      <c r="AV155" s="31">
        <v>0</v>
      </c>
      <c r="AW155" s="31">
        <v>0</v>
      </c>
      <c r="AX155" s="31">
        <v>0</v>
      </c>
      <c r="AY155" s="31">
        <v>0</v>
      </c>
      <c r="AZ155" s="31">
        <v>120942.36</v>
      </c>
      <c r="BA155" s="31">
        <v>0</v>
      </c>
      <c r="BB155" s="31">
        <v>860058.52</v>
      </c>
      <c r="BC155" s="31">
        <v>0</v>
      </c>
      <c r="BD155" s="31">
        <v>0</v>
      </c>
      <c r="BE155" s="31">
        <v>0</v>
      </c>
      <c r="BF155" s="31">
        <v>0</v>
      </c>
      <c r="BG155" s="31">
        <v>0</v>
      </c>
      <c r="BH155" s="40">
        <v>5000976</v>
      </c>
      <c r="BI155" s="31">
        <v>0</v>
      </c>
      <c r="BJ155" s="31">
        <v>0</v>
      </c>
      <c r="BK155" s="31">
        <v>0</v>
      </c>
      <c r="BL155" s="31">
        <v>0</v>
      </c>
      <c r="BM155" s="31">
        <v>5000975.97</v>
      </c>
      <c r="BN155" s="31">
        <v>0</v>
      </c>
      <c r="BO155" s="31">
        <v>0</v>
      </c>
      <c r="BP155" s="31">
        <v>0</v>
      </c>
      <c r="BQ155" s="31">
        <v>0</v>
      </c>
      <c r="BR155" s="31">
        <v>0</v>
      </c>
      <c r="BS155" s="31">
        <v>0</v>
      </c>
      <c r="BT155" s="31">
        <v>0</v>
      </c>
      <c r="BU155" s="31">
        <v>0</v>
      </c>
      <c r="BV155" s="31">
        <v>0</v>
      </c>
      <c r="BW155" s="31">
        <v>0</v>
      </c>
      <c r="BX155" s="31">
        <v>0</v>
      </c>
      <c r="BY155" s="31">
        <v>0</v>
      </c>
      <c r="BZ155" s="31">
        <v>0</v>
      </c>
      <c r="CA155" s="31">
        <v>0</v>
      </c>
      <c r="CB155" s="31">
        <v>0</v>
      </c>
      <c r="CC155" s="31">
        <v>39949510</v>
      </c>
      <c r="CD155" s="31">
        <v>0</v>
      </c>
      <c r="CE155" s="31">
        <v>3998514</v>
      </c>
      <c r="CF155" s="31">
        <v>0</v>
      </c>
      <c r="CG155" s="31">
        <v>1282816.3799999999</v>
      </c>
      <c r="CH155" s="31">
        <v>0</v>
      </c>
      <c r="CI155" s="31">
        <v>0</v>
      </c>
      <c r="CJ155" s="31">
        <v>0</v>
      </c>
      <c r="CK155" s="31">
        <v>0</v>
      </c>
      <c r="CL155" s="31">
        <v>0</v>
      </c>
      <c r="CM155" s="31">
        <v>0</v>
      </c>
      <c r="CN155" s="31">
        <v>464421.46</v>
      </c>
      <c r="CO155" s="31">
        <v>0</v>
      </c>
      <c r="CP155" s="31">
        <v>-4711409</v>
      </c>
      <c r="CQ155" s="31">
        <v>0</v>
      </c>
      <c r="CR155" s="31">
        <v>117686</v>
      </c>
      <c r="CS155" s="31">
        <v>38006777</v>
      </c>
      <c r="CT155" s="31">
        <v>790704</v>
      </c>
    </row>
    <row r="156" spans="1:98" s="33" customFormat="1">
      <c r="A156" s="38" t="s">
        <v>284</v>
      </c>
      <c r="B156" s="31">
        <v>42063408</v>
      </c>
      <c r="C156" s="31">
        <v>66980.45</v>
      </c>
      <c r="D156" s="31">
        <v>0</v>
      </c>
      <c r="E156" s="31">
        <v>704128.35</v>
      </c>
      <c r="F156" s="31">
        <v>0</v>
      </c>
      <c r="G156" s="31">
        <v>3606418.51</v>
      </c>
      <c r="H156" s="31">
        <v>11469961.529999999</v>
      </c>
      <c r="I156" s="31">
        <v>0</v>
      </c>
      <c r="J156" s="31">
        <v>94945.34</v>
      </c>
      <c r="K156" s="31">
        <v>869306.06</v>
      </c>
      <c r="L156" s="31">
        <v>0</v>
      </c>
      <c r="M156" s="31">
        <v>23792207.600000001</v>
      </c>
      <c r="N156" s="31">
        <v>402501.9</v>
      </c>
      <c r="O156" s="31">
        <v>0</v>
      </c>
      <c r="P156" s="31">
        <v>0</v>
      </c>
      <c r="Q156" s="31">
        <v>1056958.6200000001</v>
      </c>
      <c r="R156" s="31">
        <v>140747056</v>
      </c>
      <c r="S156" s="31">
        <v>104846678.88</v>
      </c>
      <c r="T156" s="31">
        <v>0</v>
      </c>
      <c r="U156" s="31">
        <v>437335.47</v>
      </c>
      <c r="V156" s="31">
        <v>0</v>
      </c>
      <c r="W156" s="31">
        <v>0</v>
      </c>
      <c r="X156" s="31">
        <v>1561861.07</v>
      </c>
      <c r="Y156" s="31">
        <v>0</v>
      </c>
      <c r="Z156" s="31">
        <v>104061.03</v>
      </c>
      <c r="AA156" s="31">
        <v>150814.9</v>
      </c>
      <c r="AB156" s="31">
        <v>32362.81</v>
      </c>
      <c r="AC156" s="31">
        <v>0</v>
      </c>
      <c r="AD156" s="31">
        <v>588912.25</v>
      </c>
      <c r="AE156" s="31">
        <v>1532295.06</v>
      </c>
      <c r="AF156" s="31">
        <v>0</v>
      </c>
      <c r="AG156" s="31">
        <v>1786078.08</v>
      </c>
      <c r="AH156" s="31">
        <v>0</v>
      </c>
      <c r="AI156" s="31">
        <v>530775.56000000006</v>
      </c>
      <c r="AJ156" s="31">
        <v>603130.67000000004</v>
      </c>
      <c r="AK156" s="31">
        <v>0</v>
      </c>
      <c r="AL156" s="31">
        <v>0</v>
      </c>
      <c r="AM156" s="31">
        <v>4289908.8099999996</v>
      </c>
      <c r="AN156" s="31">
        <v>832929.04</v>
      </c>
      <c r="AO156" s="31">
        <v>0</v>
      </c>
      <c r="AP156" s="31">
        <v>58027.5</v>
      </c>
      <c r="AQ156" s="31">
        <v>703126.83</v>
      </c>
      <c r="AR156" s="31">
        <v>18194260.289999999</v>
      </c>
      <c r="AS156" s="31">
        <v>0</v>
      </c>
      <c r="AT156" s="31">
        <v>1985649.84</v>
      </c>
      <c r="AU156" s="31">
        <v>9739.5</v>
      </c>
      <c r="AV156" s="31">
        <v>0</v>
      </c>
      <c r="AW156" s="31">
        <v>0</v>
      </c>
      <c r="AX156" s="31">
        <v>0</v>
      </c>
      <c r="AY156" s="31">
        <v>0</v>
      </c>
      <c r="AZ156" s="31">
        <v>434541.4</v>
      </c>
      <c r="BA156" s="31">
        <v>0</v>
      </c>
      <c r="BB156" s="31">
        <v>1221277.3899999999</v>
      </c>
      <c r="BC156" s="31">
        <v>606334</v>
      </c>
      <c r="BD156" s="31">
        <v>236955.19</v>
      </c>
      <c r="BE156" s="31">
        <v>0</v>
      </c>
      <c r="BF156" s="31">
        <v>0</v>
      </c>
      <c r="BG156" s="31">
        <v>0</v>
      </c>
      <c r="BH156" s="40">
        <v>6898405</v>
      </c>
      <c r="BI156" s="31">
        <v>0</v>
      </c>
      <c r="BJ156" s="31">
        <v>0</v>
      </c>
      <c r="BK156" s="31">
        <v>0</v>
      </c>
      <c r="BL156" s="31">
        <v>0</v>
      </c>
      <c r="BM156" s="31">
        <v>6765619.7199999997</v>
      </c>
      <c r="BN156" s="31">
        <v>0</v>
      </c>
      <c r="BO156" s="31">
        <v>118424.98</v>
      </c>
      <c r="BP156" s="31">
        <v>0</v>
      </c>
      <c r="BQ156" s="31">
        <v>14360.51</v>
      </c>
      <c r="BR156" s="31">
        <v>0</v>
      </c>
      <c r="BS156" s="31">
        <v>0</v>
      </c>
      <c r="BT156" s="31">
        <v>0</v>
      </c>
      <c r="BU156" s="31">
        <v>0</v>
      </c>
      <c r="BV156" s="31">
        <v>0</v>
      </c>
      <c r="BW156" s="31">
        <v>0</v>
      </c>
      <c r="BX156" s="31">
        <v>0</v>
      </c>
      <c r="BY156" s="31">
        <v>0</v>
      </c>
      <c r="BZ156" s="31">
        <v>0</v>
      </c>
      <c r="CA156" s="31">
        <v>0</v>
      </c>
      <c r="CB156" s="31">
        <v>0</v>
      </c>
      <c r="CC156" s="31">
        <v>152408075</v>
      </c>
      <c r="CD156" s="31">
        <v>0</v>
      </c>
      <c r="CE156" s="31">
        <v>0</v>
      </c>
      <c r="CF156" s="31">
        <v>236270.06</v>
      </c>
      <c r="CG156" s="31">
        <v>0</v>
      </c>
      <c r="CH156" s="31">
        <v>4108457.26</v>
      </c>
      <c r="CI156" s="31">
        <v>0</v>
      </c>
      <c r="CJ156" s="31">
        <v>0</v>
      </c>
      <c r="CK156" s="31">
        <v>48894</v>
      </c>
      <c r="CL156" s="31">
        <v>523828.7</v>
      </c>
      <c r="CM156" s="31">
        <v>99677.02</v>
      </c>
      <c r="CN156" s="31">
        <v>2057247.27</v>
      </c>
      <c r="CO156" s="31">
        <v>0</v>
      </c>
      <c r="CP156" s="31">
        <v>0</v>
      </c>
      <c r="CQ156" s="31">
        <v>0</v>
      </c>
      <c r="CR156" s="31">
        <v>482402</v>
      </c>
      <c r="CS156" s="31">
        <v>144851299</v>
      </c>
      <c r="CT156" s="31">
        <v>0</v>
      </c>
    </row>
    <row r="157" spans="1:98" s="33" customFormat="1">
      <c r="A157" s="38" t="s">
        <v>285</v>
      </c>
      <c r="B157" s="31">
        <v>21477608</v>
      </c>
      <c r="C157" s="31">
        <v>0</v>
      </c>
      <c r="D157" s="31">
        <v>0</v>
      </c>
      <c r="E157" s="31">
        <v>227751.6</v>
      </c>
      <c r="F157" s="31">
        <v>0</v>
      </c>
      <c r="G157" s="31">
        <v>2127317.36</v>
      </c>
      <c r="H157" s="31">
        <v>6492826.7400000002</v>
      </c>
      <c r="I157" s="31">
        <v>0</v>
      </c>
      <c r="J157" s="31">
        <v>144165.12</v>
      </c>
      <c r="K157" s="31">
        <v>0</v>
      </c>
      <c r="L157" s="31">
        <v>0</v>
      </c>
      <c r="M157" s="31">
        <v>10803676.25</v>
      </c>
      <c r="N157" s="31">
        <v>0</v>
      </c>
      <c r="O157" s="31">
        <v>1155420.6000000001</v>
      </c>
      <c r="P157" s="31">
        <v>0</v>
      </c>
      <c r="Q157" s="31">
        <v>526450.46</v>
      </c>
      <c r="R157" s="31">
        <v>60024488</v>
      </c>
      <c r="S157" s="31">
        <v>40779895.270000003</v>
      </c>
      <c r="T157" s="31">
        <v>0</v>
      </c>
      <c r="U157" s="31">
        <v>192214.94</v>
      </c>
      <c r="V157" s="31">
        <v>0</v>
      </c>
      <c r="W157" s="31">
        <v>0</v>
      </c>
      <c r="X157" s="31">
        <v>0</v>
      </c>
      <c r="Y157" s="31">
        <v>1091311.55</v>
      </c>
      <c r="Z157" s="31">
        <v>0</v>
      </c>
      <c r="AA157" s="31">
        <v>0</v>
      </c>
      <c r="AB157" s="31">
        <v>46640.86</v>
      </c>
      <c r="AC157" s="31">
        <v>0</v>
      </c>
      <c r="AD157" s="31">
        <v>0</v>
      </c>
      <c r="AE157" s="31">
        <v>237.5</v>
      </c>
      <c r="AF157" s="31">
        <v>0</v>
      </c>
      <c r="AG157" s="31">
        <v>0</v>
      </c>
      <c r="AH157" s="31">
        <v>0</v>
      </c>
      <c r="AI157" s="31">
        <v>256452.55</v>
      </c>
      <c r="AJ157" s="31">
        <v>95510.91</v>
      </c>
      <c r="AK157" s="31">
        <v>0</v>
      </c>
      <c r="AL157" s="31">
        <v>50552.2</v>
      </c>
      <c r="AM157" s="31">
        <v>333977.03000000003</v>
      </c>
      <c r="AN157" s="31">
        <v>591052.03</v>
      </c>
      <c r="AO157" s="31">
        <v>0</v>
      </c>
      <c r="AP157" s="31">
        <v>43324.54</v>
      </c>
      <c r="AQ157" s="31">
        <v>0</v>
      </c>
      <c r="AR157" s="31">
        <v>10959978.449999999</v>
      </c>
      <c r="AS157" s="31">
        <v>1917970.27</v>
      </c>
      <c r="AT157" s="31">
        <v>1308950.8600000001</v>
      </c>
      <c r="AU157" s="31">
        <v>0</v>
      </c>
      <c r="AV157" s="31">
        <v>0</v>
      </c>
      <c r="AW157" s="31">
        <v>0</v>
      </c>
      <c r="AX157" s="31">
        <v>887982.34</v>
      </c>
      <c r="AY157" s="31">
        <v>0</v>
      </c>
      <c r="AZ157" s="31">
        <v>483796.46</v>
      </c>
      <c r="BA157" s="31">
        <v>0</v>
      </c>
      <c r="BB157" s="31">
        <v>984640.61</v>
      </c>
      <c r="BC157" s="31">
        <v>0</v>
      </c>
      <c r="BD157" s="31">
        <v>0</v>
      </c>
      <c r="BE157" s="31">
        <v>0</v>
      </c>
      <c r="BF157" s="31">
        <v>0</v>
      </c>
      <c r="BG157" s="31">
        <v>0</v>
      </c>
      <c r="BH157" s="40">
        <v>6738734</v>
      </c>
      <c r="BI157" s="31">
        <v>0</v>
      </c>
      <c r="BJ157" s="31">
        <v>0</v>
      </c>
      <c r="BK157" s="31">
        <v>0</v>
      </c>
      <c r="BL157" s="31">
        <v>0</v>
      </c>
      <c r="BM157" s="31">
        <v>6673624.0800000001</v>
      </c>
      <c r="BN157" s="31">
        <v>0</v>
      </c>
      <c r="BO157" s="31">
        <v>0</v>
      </c>
      <c r="BP157" s="31">
        <v>0</v>
      </c>
      <c r="BQ157" s="31">
        <v>65110.11</v>
      </c>
      <c r="BR157" s="31">
        <v>0</v>
      </c>
      <c r="BS157" s="31">
        <v>0</v>
      </c>
      <c r="BT157" s="31">
        <v>0</v>
      </c>
      <c r="BU157" s="31">
        <v>0</v>
      </c>
      <c r="BV157" s="31">
        <v>0</v>
      </c>
      <c r="BW157" s="31">
        <v>0</v>
      </c>
      <c r="BX157" s="31">
        <v>0</v>
      </c>
      <c r="BY157" s="31">
        <v>0</v>
      </c>
      <c r="BZ157" s="31">
        <v>0</v>
      </c>
      <c r="CA157" s="31">
        <v>0</v>
      </c>
      <c r="CB157" s="31">
        <v>0</v>
      </c>
      <c r="CC157" s="31">
        <v>112744370</v>
      </c>
      <c r="CD157" s="31">
        <v>0</v>
      </c>
      <c r="CE157" s="31">
        <v>19919857</v>
      </c>
      <c r="CF157" s="31">
        <v>320105.49</v>
      </c>
      <c r="CG157" s="31">
        <v>0</v>
      </c>
      <c r="CH157" s="31">
        <v>2375714</v>
      </c>
      <c r="CI157" s="31">
        <v>0</v>
      </c>
      <c r="CJ157" s="31">
        <v>0</v>
      </c>
      <c r="CK157" s="31">
        <v>0</v>
      </c>
      <c r="CL157" s="31">
        <v>339435</v>
      </c>
      <c r="CM157" s="31">
        <v>18049.490000000002</v>
      </c>
      <c r="CN157" s="31">
        <v>1808929.21</v>
      </c>
      <c r="CO157" s="31">
        <v>8395848</v>
      </c>
      <c r="CP157" s="31">
        <v>-10314989</v>
      </c>
      <c r="CQ157" s="31">
        <v>-8527564</v>
      </c>
      <c r="CR157" s="31">
        <v>283532</v>
      </c>
      <c r="CS157" s="31">
        <v>96462118</v>
      </c>
      <c r="CT157" s="31">
        <v>1663335</v>
      </c>
    </row>
    <row r="158" spans="1:98" s="33" customFormat="1">
      <c r="A158" s="38" t="s">
        <v>406</v>
      </c>
      <c r="B158" s="31">
        <v>674038</v>
      </c>
      <c r="C158" s="31">
        <v>0</v>
      </c>
      <c r="D158" s="31">
        <v>0</v>
      </c>
      <c r="E158" s="31">
        <v>0</v>
      </c>
      <c r="F158" s="31">
        <v>0</v>
      </c>
      <c r="G158" s="31">
        <v>0</v>
      </c>
      <c r="H158" s="31">
        <v>0</v>
      </c>
      <c r="I158" s="31">
        <v>0</v>
      </c>
      <c r="J158" s="31">
        <v>0</v>
      </c>
      <c r="K158" s="31">
        <v>0</v>
      </c>
      <c r="L158" s="31">
        <v>0</v>
      </c>
      <c r="M158" s="31">
        <v>674038</v>
      </c>
      <c r="N158" s="31">
        <v>0</v>
      </c>
      <c r="O158" s="31">
        <v>0</v>
      </c>
      <c r="P158" s="31">
        <v>0</v>
      </c>
      <c r="Q158" s="31">
        <v>0</v>
      </c>
      <c r="R158" s="31">
        <v>1545997</v>
      </c>
      <c r="S158" s="31">
        <v>0</v>
      </c>
      <c r="T158" s="31">
        <v>0</v>
      </c>
      <c r="U158" s="31">
        <v>0</v>
      </c>
      <c r="V158" s="31">
        <v>0</v>
      </c>
      <c r="W158" s="31">
        <v>0</v>
      </c>
      <c r="X158" s="31">
        <v>0</v>
      </c>
      <c r="Y158" s="31">
        <v>0</v>
      </c>
      <c r="Z158" s="31">
        <v>0</v>
      </c>
      <c r="AA158" s="31">
        <v>0</v>
      </c>
      <c r="AB158" s="31">
        <v>0</v>
      </c>
      <c r="AC158" s="31">
        <v>0</v>
      </c>
      <c r="AD158" s="31">
        <v>0</v>
      </c>
      <c r="AE158" s="31">
        <v>23706</v>
      </c>
      <c r="AF158" s="31">
        <v>0</v>
      </c>
      <c r="AG158" s="31">
        <v>0</v>
      </c>
      <c r="AH158" s="31">
        <v>0</v>
      </c>
      <c r="AI158" s="31">
        <v>0</v>
      </c>
      <c r="AJ158" s="31">
        <v>607.12</v>
      </c>
      <c r="AK158" s="31">
        <v>0</v>
      </c>
      <c r="AL158" s="31">
        <v>0</v>
      </c>
      <c r="AM158" s="31">
        <v>478167.23</v>
      </c>
      <c r="AN158" s="31">
        <v>0</v>
      </c>
      <c r="AO158" s="31">
        <v>0</v>
      </c>
      <c r="AP158" s="31">
        <v>0</v>
      </c>
      <c r="AQ158" s="31">
        <v>1043516.38</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40">
        <v>42526</v>
      </c>
      <c r="BI158" s="31">
        <v>0</v>
      </c>
      <c r="BJ158" s="31">
        <v>0</v>
      </c>
      <c r="BK158" s="31">
        <v>0</v>
      </c>
      <c r="BL158" s="31">
        <v>0</v>
      </c>
      <c r="BM158" s="31">
        <v>0</v>
      </c>
      <c r="BN158" s="31">
        <v>0</v>
      </c>
      <c r="BO158" s="31">
        <v>42526.29</v>
      </c>
      <c r="BP158" s="31">
        <v>0</v>
      </c>
      <c r="BQ158" s="31">
        <v>0</v>
      </c>
      <c r="BR158" s="31">
        <v>0</v>
      </c>
      <c r="BS158" s="31">
        <v>0</v>
      </c>
      <c r="BT158" s="31">
        <v>0</v>
      </c>
      <c r="BU158" s="31">
        <v>0</v>
      </c>
      <c r="BV158" s="31">
        <v>0</v>
      </c>
      <c r="BW158" s="31">
        <v>0</v>
      </c>
      <c r="BX158" s="31">
        <v>0</v>
      </c>
      <c r="BY158" s="31">
        <v>0</v>
      </c>
      <c r="BZ158" s="31">
        <v>0</v>
      </c>
      <c r="CA158" s="31">
        <v>0</v>
      </c>
      <c r="CB158" s="31">
        <v>0</v>
      </c>
      <c r="CC158" s="31">
        <v>2108824</v>
      </c>
      <c r="CD158" s="31">
        <v>0</v>
      </c>
      <c r="CE158" s="31">
        <v>0</v>
      </c>
      <c r="CF158" s="31">
        <v>0</v>
      </c>
      <c r="CG158" s="31">
        <v>0</v>
      </c>
      <c r="CH158" s="31">
        <v>0</v>
      </c>
      <c r="CI158" s="31">
        <v>0</v>
      </c>
      <c r="CJ158" s="31">
        <v>0</v>
      </c>
      <c r="CK158" s="31">
        <v>0</v>
      </c>
      <c r="CL158" s="31">
        <v>0</v>
      </c>
      <c r="CM158" s="31">
        <v>0</v>
      </c>
      <c r="CN158" s="31">
        <v>2108824.11</v>
      </c>
      <c r="CO158" s="31">
        <v>0</v>
      </c>
      <c r="CP158" s="31">
        <v>0</v>
      </c>
      <c r="CQ158" s="31">
        <v>0</v>
      </c>
      <c r="CR158" s="31">
        <v>0</v>
      </c>
      <c r="CS158" s="31">
        <v>0</v>
      </c>
      <c r="CT158" s="31">
        <v>0</v>
      </c>
    </row>
    <row r="159" spans="1:98" s="33" customFormat="1">
      <c r="A159" s="38" t="s">
        <v>405</v>
      </c>
      <c r="B159" s="31">
        <v>1208643</v>
      </c>
      <c r="C159" s="31">
        <v>0</v>
      </c>
      <c r="D159" s="31">
        <v>0</v>
      </c>
      <c r="E159" s="31">
        <v>0</v>
      </c>
      <c r="F159" s="31">
        <v>0</v>
      </c>
      <c r="G159" s="31">
        <v>0</v>
      </c>
      <c r="H159" s="31">
        <v>0</v>
      </c>
      <c r="I159" s="31">
        <v>0</v>
      </c>
      <c r="J159" s="31">
        <v>0</v>
      </c>
      <c r="K159" s="31">
        <v>0</v>
      </c>
      <c r="L159" s="31">
        <v>0</v>
      </c>
      <c r="M159" s="31">
        <v>1208642.6100000001</v>
      </c>
      <c r="N159" s="31">
        <v>0</v>
      </c>
      <c r="O159" s="31">
        <v>0</v>
      </c>
      <c r="P159" s="31">
        <v>0</v>
      </c>
      <c r="Q159" s="31">
        <v>0</v>
      </c>
      <c r="R159" s="31">
        <v>5603686</v>
      </c>
      <c r="S159" s="31">
        <v>0</v>
      </c>
      <c r="T159" s="31">
        <v>0</v>
      </c>
      <c r="U159" s="31">
        <v>0</v>
      </c>
      <c r="V159" s="31">
        <v>0</v>
      </c>
      <c r="W159" s="31">
        <v>0</v>
      </c>
      <c r="X159" s="31">
        <v>0</v>
      </c>
      <c r="Y159" s="31">
        <v>0</v>
      </c>
      <c r="Z159" s="31">
        <v>0</v>
      </c>
      <c r="AA159" s="31">
        <v>0</v>
      </c>
      <c r="AB159" s="31">
        <v>0</v>
      </c>
      <c r="AC159" s="31">
        <v>0</v>
      </c>
      <c r="AD159" s="31">
        <v>0</v>
      </c>
      <c r="AE159" s="31">
        <v>20721</v>
      </c>
      <c r="AF159" s="31">
        <v>0</v>
      </c>
      <c r="AG159" s="31">
        <v>0</v>
      </c>
      <c r="AH159" s="31">
        <v>0</v>
      </c>
      <c r="AI159" s="31">
        <v>0</v>
      </c>
      <c r="AJ159" s="31">
        <v>5537.99</v>
      </c>
      <c r="AK159" s="31">
        <v>0</v>
      </c>
      <c r="AL159" s="31">
        <v>434637.35</v>
      </c>
      <c r="AM159" s="31">
        <v>172156.05</v>
      </c>
      <c r="AN159" s="31">
        <v>0</v>
      </c>
      <c r="AO159" s="31">
        <v>0</v>
      </c>
      <c r="AP159" s="31">
        <v>0</v>
      </c>
      <c r="AQ159" s="31">
        <v>4368704.24</v>
      </c>
      <c r="AR159" s="31">
        <v>0</v>
      </c>
      <c r="AS159" s="31">
        <v>0</v>
      </c>
      <c r="AT159" s="31">
        <v>0</v>
      </c>
      <c r="AU159" s="31">
        <v>0</v>
      </c>
      <c r="AV159" s="31">
        <v>0</v>
      </c>
      <c r="AW159" s="31">
        <v>0</v>
      </c>
      <c r="AX159" s="31">
        <v>0</v>
      </c>
      <c r="AY159" s="31">
        <v>0</v>
      </c>
      <c r="AZ159" s="31">
        <v>0</v>
      </c>
      <c r="BA159" s="31">
        <v>0</v>
      </c>
      <c r="BB159" s="31">
        <v>0</v>
      </c>
      <c r="BC159" s="31">
        <v>0</v>
      </c>
      <c r="BD159" s="31">
        <v>207201.66</v>
      </c>
      <c r="BE159" s="31">
        <v>0</v>
      </c>
      <c r="BF159" s="31">
        <v>394727.57</v>
      </c>
      <c r="BG159" s="31">
        <v>0</v>
      </c>
      <c r="BH159" s="40">
        <v>1209630</v>
      </c>
      <c r="BI159" s="31">
        <v>0</v>
      </c>
      <c r="BJ159" s="31">
        <v>0</v>
      </c>
      <c r="BK159" s="31">
        <v>0</v>
      </c>
      <c r="BL159" s="31">
        <v>0</v>
      </c>
      <c r="BM159" s="31">
        <v>630242.9</v>
      </c>
      <c r="BN159" s="31">
        <v>0</v>
      </c>
      <c r="BO159" s="31">
        <v>579386.77</v>
      </c>
      <c r="BP159" s="31">
        <v>0</v>
      </c>
      <c r="BQ159" s="31">
        <v>0</v>
      </c>
      <c r="BR159" s="31">
        <v>0</v>
      </c>
      <c r="BS159" s="31">
        <v>0</v>
      </c>
      <c r="BT159" s="31">
        <v>0</v>
      </c>
      <c r="BU159" s="31">
        <v>0</v>
      </c>
      <c r="BV159" s="31">
        <v>0</v>
      </c>
      <c r="BW159" s="31">
        <v>0</v>
      </c>
      <c r="BX159" s="31">
        <v>0</v>
      </c>
      <c r="BY159" s="31">
        <v>0</v>
      </c>
      <c r="BZ159" s="31">
        <v>0</v>
      </c>
      <c r="CA159" s="31">
        <v>0</v>
      </c>
      <c r="CB159" s="31">
        <v>0</v>
      </c>
      <c r="CC159" s="31">
        <v>2352484</v>
      </c>
      <c r="CD159" s="31">
        <v>0</v>
      </c>
      <c r="CE159" s="31">
        <v>0</v>
      </c>
      <c r="CF159" s="31">
        <v>8000</v>
      </c>
      <c r="CG159" s="31">
        <v>0</v>
      </c>
      <c r="CH159" s="31">
        <v>0</v>
      </c>
      <c r="CI159" s="31">
        <v>0</v>
      </c>
      <c r="CJ159" s="31">
        <v>0</v>
      </c>
      <c r="CK159" s="31">
        <v>0</v>
      </c>
      <c r="CL159" s="31">
        <v>0</v>
      </c>
      <c r="CM159" s="31">
        <v>0</v>
      </c>
      <c r="CN159" s="31">
        <v>2344483.69</v>
      </c>
      <c r="CO159" s="31">
        <v>0</v>
      </c>
      <c r="CP159" s="31">
        <v>0</v>
      </c>
      <c r="CQ159" s="31">
        <v>0</v>
      </c>
      <c r="CR159" s="31">
        <v>0</v>
      </c>
      <c r="CS159" s="31">
        <v>0</v>
      </c>
      <c r="CT159" s="31">
        <v>0</v>
      </c>
    </row>
    <row r="160" spans="1:98" s="33" customFormat="1">
      <c r="A160" s="38" t="s">
        <v>404</v>
      </c>
      <c r="B160" s="31">
        <v>1248979</v>
      </c>
      <c r="C160" s="31">
        <v>0</v>
      </c>
      <c r="D160" s="31">
        <v>0</v>
      </c>
      <c r="E160" s="31">
        <v>0</v>
      </c>
      <c r="F160" s="31">
        <v>0</v>
      </c>
      <c r="G160" s="31">
        <v>0</v>
      </c>
      <c r="H160" s="31">
        <v>0</v>
      </c>
      <c r="I160" s="31">
        <v>0</v>
      </c>
      <c r="J160" s="31">
        <v>0</v>
      </c>
      <c r="K160" s="31">
        <v>0</v>
      </c>
      <c r="L160" s="31">
        <v>0</v>
      </c>
      <c r="M160" s="31">
        <v>1248979.29</v>
      </c>
      <c r="N160" s="31">
        <v>0</v>
      </c>
      <c r="O160" s="31">
        <v>0</v>
      </c>
      <c r="P160" s="31">
        <v>0</v>
      </c>
      <c r="Q160" s="31">
        <v>0</v>
      </c>
      <c r="R160" s="31">
        <v>1577218</v>
      </c>
      <c r="S160" s="31">
        <v>0</v>
      </c>
      <c r="T160" s="31">
        <v>0</v>
      </c>
      <c r="U160" s="31">
        <v>0</v>
      </c>
      <c r="V160" s="31">
        <v>0</v>
      </c>
      <c r="W160" s="31">
        <v>0</v>
      </c>
      <c r="X160" s="31">
        <v>0</v>
      </c>
      <c r="Y160" s="31">
        <v>0</v>
      </c>
      <c r="Z160" s="31">
        <v>0</v>
      </c>
      <c r="AA160" s="31">
        <v>0</v>
      </c>
      <c r="AB160" s="31">
        <v>0</v>
      </c>
      <c r="AC160" s="31">
        <v>0</v>
      </c>
      <c r="AD160" s="31">
        <v>0</v>
      </c>
      <c r="AE160" s="31">
        <v>67590</v>
      </c>
      <c r="AF160" s="31">
        <v>0</v>
      </c>
      <c r="AG160" s="31">
        <v>0</v>
      </c>
      <c r="AH160" s="31">
        <v>0</v>
      </c>
      <c r="AI160" s="31">
        <v>0</v>
      </c>
      <c r="AJ160" s="31">
        <v>26.22</v>
      </c>
      <c r="AK160" s="31">
        <v>0</v>
      </c>
      <c r="AL160" s="31">
        <v>0</v>
      </c>
      <c r="AM160" s="31">
        <v>1049125.95</v>
      </c>
      <c r="AN160" s="31">
        <v>0</v>
      </c>
      <c r="AO160" s="31">
        <v>0</v>
      </c>
      <c r="AP160" s="31">
        <v>0</v>
      </c>
      <c r="AQ160" s="31">
        <v>460476</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0</v>
      </c>
      <c r="BG160" s="31">
        <v>0</v>
      </c>
      <c r="BH160" s="40">
        <v>0</v>
      </c>
      <c r="BI160" s="31">
        <v>0</v>
      </c>
      <c r="BJ160" s="31">
        <v>0</v>
      </c>
      <c r="BK160" s="31">
        <v>0</v>
      </c>
      <c r="BL160" s="31">
        <v>0</v>
      </c>
      <c r="BM160" s="31">
        <v>0</v>
      </c>
      <c r="BN160" s="31">
        <v>0</v>
      </c>
      <c r="BO160" s="31">
        <v>0</v>
      </c>
      <c r="BP160" s="31">
        <v>0</v>
      </c>
      <c r="BQ160" s="31">
        <v>0</v>
      </c>
      <c r="BR160" s="31">
        <v>0</v>
      </c>
      <c r="BS160" s="31">
        <v>0</v>
      </c>
      <c r="BT160" s="31">
        <v>0</v>
      </c>
      <c r="BU160" s="31">
        <v>0</v>
      </c>
      <c r="BV160" s="31">
        <v>0</v>
      </c>
      <c r="BW160" s="31">
        <v>0</v>
      </c>
      <c r="BX160" s="31">
        <v>0</v>
      </c>
      <c r="BY160" s="31">
        <v>0</v>
      </c>
      <c r="BZ160" s="31">
        <v>0</v>
      </c>
      <c r="CA160" s="31">
        <v>0</v>
      </c>
      <c r="CB160" s="31">
        <v>0</v>
      </c>
      <c r="CC160" s="31">
        <v>4413755</v>
      </c>
      <c r="CD160" s="31">
        <v>0</v>
      </c>
      <c r="CE160" s="31">
        <v>0</v>
      </c>
      <c r="CF160" s="31">
        <v>4500</v>
      </c>
      <c r="CG160" s="31">
        <v>0</v>
      </c>
      <c r="CH160" s="31">
        <v>0</v>
      </c>
      <c r="CI160" s="31">
        <v>0</v>
      </c>
      <c r="CJ160" s="31">
        <v>0</v>
      </c>
      <c r="CK160" s="31">
        <v>0</v>
      </c>
      <c r="CL160" s="31">
        <v>0</v>
      </c>
      <c r="CM160" s="31">
        <v>0</v>
      </c>
      <c r="CN160" s="31">
        <v>4409255</v>
      </c>
      <c r="CO160" s="31">
        <v>0</v>
      </c>
      <c r="CP160" s="31">
        <v>0</v>
      </c>
      <c r="CQ160" s="31">
        <v>0</v>
      </c>
      <c r="CR160" s="31">
        <v>0</v>
      </c>
      <c r="CS160" s="31">
        <v>0</v>
      </c>
      <c r="CT160" s="31">
        <v>0</v>
      </c>
    </row>
    <row r="161" spans="1:98" s="33" customFormat="1">
      <c r="A161" s="38" t="s">
        <v>286</v>
      </c>
      <c r="B161" s="31">
        <v>2980052</v>
      </c>
      <c r="C161" s="31">
        <v>66.55</v>
      </c>
      <c r="D161" s="31">
        <v>0</v>
      </c>
      <c r="E161" s="31">
        <v>0</v>
      </c>
      <c r="F161" s="31">
        <v>0</v>
      </c>
      <c r="G161" s="31">
        <v>138516.32999999999</v>
      </c>
      <c r="H161" s="31">
        <v>709393.48</v>
      </c>
      <c r="I161" s="31">
        <v>0</v>
      </c>
      <c r="J161" s="31">
        <v>0</v>
      </c>
      <c r="K161" s="31">
        <v>0</v>
      </c>
      <c r="L161" s="31">
        <v>0</v>
      </c>
      <c r="M161" s="31">
        <v>2022946.46</v>
      </c>
      <c r="N161" s="31">
        <v>0</v>
      </c>
      <c r="O161" s="31">
        <v>0</v>
      </c>
      <c r="P161" s="31">
        <v>0</v>
      </c>
      <c r="Q161" s="31">
        <v>109129.4</v>
      </c>
      <c r="R161" s="31">
        <v>38171765</v>
      </c>
      <c r="S161" s="31">
        <v>24949907.940000001</v>
      </c>
      <c r="T161" s="31">
        <v>0</v>
      </c>
      <c r="U161" s="31">
        <v>39935.22</v>
      </c>
      <c r="V161" s="31">
        <v>0</v>
      </c>
      <c r="W161" s="31">
        <v>0</v>
      </c>
      <c r="X161" s="31">
        <v>0</v>
      </c>
      <c r="Y161" s="31">
        <v>0</v>
      </c>
      <c r="Z161" s="31">
        <v>97926.65</v>
      </c>
      <c r="AA161" s="31">
        <v>0</v>
      </c>
      <c r="AB161" s="31">
        <v>0</v>
      </c>
      <c r="AC161" s="31">
        <v>0</v>
      </c>
      <c r="AD161" s="31">
        <v>856198.41</v>
      </c>
      <c r="AE161" s="31">
        <v>0</v>
      </c>
      <c r="AF161" s="31">
        <v>0</v>
      </c>
      <c r="AG161" s="31">
        <v>1310217.93</v>
      </c>
      <c r="AH161" s="31">
        <v>0</v>
      </c>
      <c r="AI161" s="31">
        <v>354813.09</v>
      </c>
      <c r="AJ161" s="31">
        <v>36725.370000000003</v>
      </c>
      <c r="AK161" s="31">
        <v>0</v>
      </c>
      <c r="AL161" s="31">
        <v>0</v>
      </c>
      <c r="AM161" s="31">
        <v>146009.24</v>
      </c>
      <c r="AN161" s="31">
        <v>662774.66</v>
      </c>
      <c r="AO161" s="31">
        <v>0</v>
      </c>
      <c r="AP161" s="31">
        <v>37208.120000000003</v>
      </c>
      <c r="AQ161" s="31">
        <v>0</v>
      </c>
      <c r="AR161" s="31">
        <v>6965363.3399999999</v>
      </c>
      <c r="AS161" s="31">
        <v>0</v>
      </c>
      <c r="AT161" s="31">
        <v>877062.66</v>
      </c>
      <c r="AU161" s="31">
        <v>0</v>
      </c>
      <c r="AV161" s="31">
        <v>0</v>
      </c>
      <c r="AW161" s="31">
        <v>0</v>
      </c>
      <c r="AX161" s="31">
        <v>0</v>
      </c>
      <c r="AY161" s="31">
        <v>0</v>
      </c>
      <c r="AZ161" s="31">
        <v>151273.04999999999</v>
      </c>
      <c r="BA161" s="31">
        <v>0</v>
      </c>
      <c r="BB161" s="31">
        <v>1613713.63</v>
      </c>
      <c r="BC161" s="31">
        <v>0</v>
      </c>
      <c r="BD161" s="31">
        <v>72636.12</v>
      </c>
      <c r="BE161" s="31">
        <v>0</v>
      </c>
      <c r="BF161" s="31">
        <v>0</v>
      </c>
      <c r="BG161" s="31">
        <v>0</v>
      </c>
      <c r="BH161" s="40">
        <v>1661047</v>
      </c>
      <c r="BI161" s="31">
        <v>0</v>
      </c>
      <c r="BJ161" s="31">
        <v>0</v>
      </c>
      <c r="BK161" s="31">
        <v>0</v>
      </c>
      <c r="BL161" s="31">
        <v>0</v>
      </c>
      <c r="BM161" s="31">
        <v>1651000</v>
      </c>
      <c r="BN161" s="31">
        <v>0</v>
      </c>
      <c r="BO161" s="31">
        <v>1666.56</v>
      </c>
      <c r="BP161" s="31">
        <v>0</v>
      </c>
      <c r="BQ161" s="31">
        <v>8380.5</v>
      </c>
      <c r="BR161" s="31">
        <v>0</v>
      </c>
      <c r="BS161" s="31">
        <v>0</v>
      </c>
      <c r="BT161" s="31">
        <v>0</v>
      </c>
      <c r="BU161" s="31">
        <v>0</v>
      </c>
      <c r="BV161" s="31">
        <v>0</v>
      </c>
      <c r="BW161" s="31">
        <v>0</v>
      </c>
      <c r="BX161" s="31">
        <v>0</v>
      </c>
      <c r="BY161" s="31">
        <v>0</v>
      </c>
      <c r="BZ161" s="31">
        <v>0</v>
      </c>
      <c r="CA161" s="31">
        <v>0</v>
      </c>
      <c r="CB161" s="31">
        <v>0</v>
      </c>
      <c r="CC161" s="31">
        <v>34453664</v>
      </c>
      <c r="CD161" s="31">
        <v>3345389.43</v>
      </c>
      <c r="CE161" s="31">
        <v>0</v>
      </c>
      <c r="CF161" s="31">
        <v>0</v>
      </c>
      <c r="CG161" s="31">
        <v>0</v>
      </c>
      <c r="CH161" s="31">
        <v>0</v>
      </c>
      <c r="CI161" s="31">
        <v>0</v>
      </c>
      <c r="CJ161" s="31">
        <v>0</v>
      </c>
      <c r="CK161" s="31">
        <v>0</v>
      </c>
      <c r="CL161" s="31">
        <v>136216</v>
      </c>
      <c r="CM161" s="31">
        <v>53047.519999999997</v>
      </c>
      <c r="CN161" s="31">
        <v>421561.25</v>
      </c>
      <c r="CO161" s="31">
        <v>3020026</v>
      </c>
      <c r="CP161" s="31">
        <v>-7189862</v>
      </c>
      <c r="CQ161" s="31">
        <v>-2857957</v>
      </c>
      <c r="CR161" s="31">
        <v>64518</v>
      </c>
      <c r="CS161" s="31">
        <v>36664588</v>
      </c>
      <c r="CT161" s="31">
        <v>796137</v>
      </c>
    </row>
    <row r="162" spans="1:98" s="33" customFormat="1">
      <c r="A162" s="38" t="s">
        <v>403</v>
      </c>
      <c r="B162" s="31">
        <v>864459</v>
      </c>
      <c r="C162" s="31">
        <v>0</v>
      </c>
      <c r="D162" s="31">
        <v>0</v>
      </c>
      <c r="E162" s="31">
        <v>0</v>
      </c>
      <c r="F162" s="31">
        <v>0</v>
      </c>
      <c r="G162" s="31">
        <v>0</v>
      </c>
      <c r="H162" s="31">
        <v>0</v>
      </c>
      <c r="I162" s="31">
        <v>0</v>
      </c>
      <c r="J162" s="31">
        <v>0</v>
      </c>
      <c r="K162" s="31">
        <v>0</v>
      </c>
      <c r="L162" s="31">
        <v>0</v>
      </c>
      <c r="M162" s="31">
        <v>864459.47</v>
      </c>
      <c r="N162" s="31">
        <v>0</v>
      </c>
      <c r="O162" s="31">
        <v>0</v>
      </c>
      <c r="P162" s="31">
        <v>0</v>
      </c>
      <c r="Q162" s="31">
        <v>0</v>
      </c>
      <c r="R162" s="31">
        <v>317433</v>
      </c>
      <c r="S162" s="31">
        <v>0</v>
      </c>
      <c r="T162" s="31">
        <v>0</v>
      </c>
      <c r="U162" s="31">
        <v>0</v>
      </c>
      <c r="V162" s="31">
        <v>0</v>
      </c>
      <c r="W162" s="31">
        <v>0</v>
      </c>
      <c r="X162" s="31">
        <v>0</v>
      </c>
      <c r="Y162" s="31">
        <v>0</v>
      </c>
      <c r="Z162" s="31">
        <v>0</v>
      </c>
      <c r="AA162" s="31">
        <v>0</v>
      </c>
      <c r="AB162" s="31">
        <v>0</v>
      </c>
      <c r="AC162" s="31">
        <v>0</v>
      </c>
      <c r="AD162" s="31">
        <v>0</v>
      </c>
      <c r="AE162" s="31">
        <v>12220</v>
      </c>
      <c r="AF162" s="31">
        <v>0</v>
      </c>
      <c r="AG162" s="31">
        <v>0</v>
      </c>
      <c r="AH162" s="31">
        <v>0</v>
      </c>
      <c r="AI162" s="31">
        <v>0</v>
      </c>
      <c r="AJ162" s="31">
        <v>1252.43</v>
      </c>
      <c r="AK162" s="31">
        <v>0</v>
      </c>
      <c r="AL162" s="31">
        <v>0</v>
      </c>
      <c r="AM162" s="31">
        <v>303960.90000000002</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40">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0</v>
      </c>
      <c r="CC162" s="31">
        <v>2095834</v>
      </c>
      <c r="CD162" s="31">
        <v>0</v>
      </c>
      <c r="CE162" s="31">
        <v>0</v>
      </c>
      <c r="CF162" s="31">
        <v>0</v>
      </c>
      <c r="CG162" s="31">
        <v>0</v>
      </c>
      <c r="CH162" s="31">
        <v>0</v>
      </c>
      <c r="CI162" s="31">
        <v>0</v>
      </c>
      <c r="CJ162" s="31">
        <v>0</v>
      </c>
      <c r="CK162" s="31">
        <v>0</v>
      </c>
      <c r="CL162" s="31">
        <v>0</v>
      </c>
      <c r="CM162" s="31">
        <v>0</v>
      </c>
      <c r="CN162" s="31">
        <v>2095834.37</v>
      </c>
      <c r="CO162" s="31">
        <v>0</v>
      </c>
      <c r="CP162" s="31">
        <v>0</v>
      </c>
      <c r="CQ162" s="31">
        <v>0</v>
      </c>
      <c r="CR162" s="31">
        <v>0</v>
      </c>
      <c r="CS162" s="31">
        <v>0</v>
      </c>
      <c r="CT162" s="31">
        <v>0</v>
      </c>
    </row>
    <row r="163" spans="1:98" s="33" customFormat="1">
      <c r="A163" s="38" t="s">
        <v>616</v>
      </c>
      <c r="B163" s="31">
        <v>0</v>
      </c>
      <c r="C163" s="31">
        <v>0</v>
      </c>
      <c r="D163" s="31">
        <v>0</v>
      </c>
      <c r="E163" s="31">
        <v>0</v>
      </c>
      <c r="F163" s="31">
        <v>0</v>
      </c>
      <c r="G163" s="31">
        <v>0</v>
      </c>
      <c r="H163" s="31">
        <v>0</v>
      </c>
      <c r="I163" s="31">
        <v>0</v>
      </c>
      <c r="J163" s="31">
        <v>0</v>
      </c>
      <c r="K163" s="31">
        <v>0</v>
      </c>
      <c r="L163" s="31">
        <v>0</v>
      </c>
      <c r="M163" s="31">
        <v>0</v>
      </c>
      <c r="N163" s="31">
        <v>0</v>
      </c>
      <c r="O163" s="31">
        <v>0</v>
      </c>
      <c r="P163" s="31">
        <v>0</v>
      </c>
      <c r="Q163" s="31">
        <v>0</v>
      </c>
      <c r="R163" s="31">
        <v>0</v>
      </c>
      <c r="S163" s="31">
        <v>0</v>
      </c>
      <c r="T163" s="31">
        <v>0</v>
      </c>
      <c r="U163" s="31">
        <v>0</v>
      </c>
      <c r="V163" s="31">
        <v>0</v>
      </c>
      <c r="W163" s="31">
        <v>0</v>
      </c>
      <c r="X163" s="31">
        <v>0</v>
      </c>
      <c r="Y163" s="31">
        <v>0</v>
      </c>
      <c r="Z163" s="31">
        <v>0</v>
      </c>
      <c r="AA163" s="31">
        <v>0</v>
      </c>
      <c r="AB163" s="31">
        <v>0</v>
      </c>
      <c r="AC163" s="31">
        <v>0</v>
      </c>
      <c r="AD163" s="31">
        <v>0</v>
      </c>
      <c r="AE163" s="31">
        <v>0</v>
      </c>
      <c r="AF163" s="31">
        <v>0</v>
      </c>
      <c r="AG163" s="31">
        <v>0</v>
      </c>
      <c r="AH163" s="31">
        <v>0</v>
      </c>
      <c r="AI163" s="31">
        <v>0</v>
      </c>
      <c r="AJ163" s="31">
        <v>0</v>
      </c>
      <c r="AK163" s="31">
        <v>0</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0</v>
      </c>
      <c r="BG163" s="31">
        <v>0</v>
      </c>
      <c r="BH163" s="40">
        <v>0</v>
      </c>
      <c r="BI163" s="31">
        <v>0</v>
      </c>
      <c r="BJ163" s="31">
        <v>0</v>
      </c>
      <c r="BK163" s="31">
        <v>0</v>
      </c>
      <c r="BL163" s="31">
        <v>0</v>
      </c>
      <c r="BM163" s="31">
        <v>0</v>
      </c>
      <c r="BN163" s="31">
        <v>0</v>
      </c>
      <c r="BO163" s="31">
        <v>0</v>
      </c>
      <c r="BP163" s="31">
        <v>0</v>
      </c>
      <c r="BQ163" s="31">
        <v>0</v>
      </c>
      <c r="BR163" s="31">
        <v>0</v>
      </c>
      <c r="BS163" s="31">
        <v>0</v>
      </c>
      <c r="BT163" s="31">
        <v>0</v>
      </c>
      <c r="BU163" s="31">
        <v>0</v>
      </c>
      <c r="BV163" s="31">
        <v>0</v>
      </c>
      <c r="BW163" s="31">
        <v>0</v>
      </c>
      <c r="BX163" s="31">
        <v>0</v>
      </c>
      <c r="BY163" s="31">
        <v>0</v>
      </c>
      <c r="BZ163" s="31">
        <v>0</v>
      </c>
      <c r="CA163" s="31">
        <v>0</v>
      </c>
      <c r="CB163" s="31">
        <v>0</v>
      </c>
      <c r="CC163" s="31">
        <v>0</v>
      </c>
      <c r="CD163" s="31">
        <v>0</v>
      </c>
      <c r="CE163" s="31">
        <v>0</v>
      </c>
      <c r="CF163" s="31">
        <v>0</v>
      </c>
      <c r="CG163" s="31">
        <v>0</v>
      </c>
      <c r="CH163" s="31">
        <v>0</v>
      </c>
      <c r="CI163" s="31">
        <v>0</v>
      </c>
      <c r="CJ163" s="31">
        <v>0</v>
      </c>
      <c r="CK163" s="31">
        <v>0</v>
      </c>
      <c r="CL163" s="31">
        <v>0</v>
      </c>
      <c r="CM163" s="31">
        <v>0</v>
      </c>
      <c r="CN163" s="31">
        <v>0</v>
      </c>
      <c r="CO163" s="31">
        <v>0</v>
      </c>
      <c r="CP163" s="31">
        <v>0</v>
      </c>
      <c r="CQ163" s="31">
        <v>0</v>
      </c>
      <c r="CR163" s="31">
        <v>0</v>
      </c>
      <c r="CS163" s="31">
        <v>0</v>
      </c>
      <c r="CT163" s="31">
        <v>0</v>
      </c>
    </row>
    <row r="164" spans="1:98" s="33" customFormat="1">
      <c r="A164" s="38" t="s">
        <v>287</v>
      </c>
      <c r="B164" s="31">
        <v>1796816</v>
      </c>
      <c r="C164" s="31">
        <v>0</v>
      </c>
      <c r="D164" s="31">
        <v>0</v>
      </c>
      <c r="E164" s="31">
        <v>0</v>
      </c>
      <c r="F164" s="31">
        <v>0</v>
      </c>
      <c r="G164" s="31">
        <v>149383.64000000001</v>
      </c>
      <c r="H164" s="31">
        <v>560556.21</v>
      </c>
      <c r="I164" s="31">
        <v>0</v>
      </c>
      <c r="J164" s="31">
        <v>3086.48</v>
      </c>
      <c r="K164" s="31">
        <v>0</v>
      </c>
      <c r="L164" s="31">
        <v>0</v>
      </c>
      <c r="M164" s="31">
        <v>1006427.99</v>
      </c>
      <c r="N164" s="31">
        <v>0</v>
      </c>
      <c r="O164" s="31">
        <v>0</v>
      </c>
      <c r="P164" s="31">
        <v>4853.72</v>
      </c>
      <c r="Q164" s="31">
        <v>72508.31</v>
      </c>
      <c r="R164" s="31">
        <v>8874040</v>
      </c>
      <c r="S164" s="31">
        <v>7009139.3600000003</v>
      </c>
      <c r="T164" s="31">
        <v>0</v>
      </c>
      <c r="U164" s="31">
        <v>18527.41</v>
      </c>
      <c r="V164" s="31">
        <v>0</v>
      </c>
      <c r="W164" s="31">
        <v>0</v>
      </c>
      <c r="X164" s="31">
        <v>0</v>
      </c>
      <c r="Y164" s="31">
        <v>0</v>
      </c>
      <c r="Z164" s="31">
        <v>0</v>
      </c>
      <c r="AA164" s="31">
        <v>0</v>
      </c>
      <c r="AB164" s="31">
        <v>0</v>
      </c>
      <c r="AC164" s="31">
        <v>0</v>
      </c>
      <c r="AD164" s="31">
        <v>1783.77</v>
      </c>
      <c r="AE164" s="31">
        <v>0</v>
      </c>
      <c r="AF164" s="31">
        <v>0</v>
      </c>
      <c r="AG164" s="31">
        <v>265441.57</v>
      </c>
      <c r="AH164" s="31">
        <v>0</v>
      </c>
      <c r="AI164" s="31">
        <v>77199.64</v>
      </c>
      <c r="AJ164" s="31">
        <v>16402.189999999999</v>
      </c>
      <c r="AK164" s="31">
        <v>0</v>
      </c>
      <c r="AL164" s="31">
        <v>0</v>
      </c>
      <c r="AM164" s="31">
        <v>161386.59</v>
      </c>
      <c r="AN164" s="31">
        <v>95733.37</v>
      </c>
      <c r="AO164" s="31">
        <v>0</v>
      </c>
      <c r="AP164" s="31">
        <v>0</v>
      </c>
      <c r="AQ164" s="31">
        <v>0</v>
      </c>
      <c r="AR164" s="31">
        <v>605154.17000000004</v>
      </c>
      <c r="AS164" s="31">
        <v>0</v>
      </c>
      <c r="AT164" s="31">
        <v>149656.73000000001</v>
      </c>
      <c r="AU164" s="31">
        <v>0</v>
      </c>
      <c r="AV164" s="31">
        <v>0</v>
      </c>
      <c r="AW164" s="31">
        <v>0</v>
      </c>
      <c r="AX164" s="31">
        <v>0</v>
      </c>
      <c r="AY164" s="31">
        <v>0</v>
      </c>
      <c r="AZ164" s="31">
        <v>7962.25</v>
      </c>
      <c r="BA164" s="31">
        <v>0</v>
      </c>
      <c r="BB164" s="31">
        <v>458842.13</v>
      </c>
      <c r="BC164" s="31">
        <v>0</v>
      </c>
      <c r="BD164" s="31">
        <v>6810.95</v>
      </c>
      <c r="BE164" s="31">
        <v>0</v>
      </c>
      <c r="BF164" s="31">
        <v>0</v>
      </c>
      <c r="BG164" s="31">
        <v>0</v>
      </c>
      <c r="BH164" s="40">
        <v>10799087</v>
      </c>
      <c r="BI164" s="31">
        <v>0</v>
      </c>
      <c r="BJ164" s="31">
        <v>0</v>
      </c>
      <c r="BK164" s="31">
        <v>8739838.1600000001</v>
      </c>
      <c r="BL164" s="31">
        <v>0</v>
      </c>
      <c r="BM164" s="31">
        <v>1050447.94</v>
      </c>
      <c r="BN164" s="31">
        <v>0</v>
      </c>
      <c r="BO164" s="31">
        <v>0</v>
      </c>
      <c r="BP164" s="31">
        <v>1008801.2</v>
      </c>
      <c r="BQ164" s="31">
        <v>0</v>
      </c>
      <c r="BR164" s="31">
        <v>0</v>
      </c>
      <c r="BS164" s="31">
        <v>0</v>
      </c>
      <c r="BT164" s="31">
        <v>0</v>
      </c>
      <c r="BU164" s="31">
        <v>0</v>
      </c>
      <c r="BV164" s="31">
        <v>0</v>
      </c>
      <c r="BW164" s="31">
        <v>0</v>
      </c>
      <c r="BX164" s="31">
        <v>0</v>
      </c>
      <c r="BY164" s="31">
        <v>0</v>
      </c>
      <c r="BZ164" s="31">
        <v>0</v>
      </c>
      <c r="CA164" s="31">
        <v>0</v>
      </c>
      <c r="CB164" s="31">
        <v>0</v>
      </c>
      <c r="CC164" s="31">
        <v>12829939</v>
      </c>
      <c r="CD164" s="31">
        <v>0</v>
      </c>
      <c r="CE164" s="31">
        <v>951243</v>
      </c>
      <c r="CF164" s="31">
        <v>64316.03</v>
      </c>
      <c r="CG164" s="31">
        <v>0</v>
      </c>
      <c r="CH164" s="31">
        <v>93769.81</v>
      </c>
      <c r="CI164" s="31">
        <v>0</v>
      </c>
      <c r="CJ164" s="31">
        <v>0</v>
      </c>
      <c r="CK164" s="31">
        <v>0</v>
      </c>
      <c r="CL164" s="31">
        <v>50805</v>
      </c>
      <c r="CM164" s="31">
        <v>43223.71</v>
      </c>
      <c r="CN164" s="31">
        <v>190695.17</v>
      </c>
      <c r="CO164" s="31">
        <v>0</v>
      </c>
      <c r="CP164" s="31">
        <v>-1779929</v>
      </c>
      <c r="CQ164" s="31">
        <v>0</v>
      </c>
      <c r="CR164" s="31">
        <v>31614</v>
      </c>
      <c r="CS164" s="31">
        <v>12723468</v>
      </c>
      <c r="CT164" s="31">
        <v>460733</v>
      </c>
    </row>
    <row r="165" spans="1:98" s="33" customFormat="1">
      <c r="A165" s="38" t="s">
        <v>402</v>
      </c>
      <c r="B165" s="31">
        <v>1183858</v>
      </c>
      <c r="C165" s="31">
        <v>0</v>
      </c>
      <c r="D165" s="31">
        <v>0</v>
      </c>
      <c r="E165" s="31">
        <v>0</v>
      </c>
      <c r="F165" s="31">
        <v>0</v>
      </c>
      <c r="G165" s="31">
        <v>0</v>
      </c>
      <c r="H165" s="31">
        <v>0</v>
      </c>
      <c r="I165" s="31">
        <v>0</v>
      </c>
      <c r="J165" s="31">
        <v>0</v>
      </c>
      <c r="K165" s="31">
        <v>0</v>
      </c>
      <c r="L165" s="31">
        <v>0</v>
      </c>
      <c r="M165" s="31">
        <v>1183858.27</v>
      </c>
      <c r="N165" s="31">
        <v>0</v>
      </c>
      <c r="O165" s="31">
        <v>0</v>
      </c>
      <c r="P165" s="31">
        <v>0</v>
      </c>
      <c r="Q165" s="31">
        <v>0</v>
      </c>
      <c r="R165" s="31">
        <v>536701</v>
      </c>
      <c r="S165" s="31">
        <v>0</v>
      </c>
      <c r="T165" s="31">
        <v>0</v>
      </c>
      <c r="U165" s="31">
        <v>0</v>
      </c>
      <c r="V165" s="31">
        <v>0</v>
      </c>
      <c r="W165" s="31">
        <v>0</v>
      </c>
      <c r="X165" s="31">
        <v>0</v>
      </c>
      <c r="Y165" s="31">
        <v>0</v>
      </c>
      <c r="Z165" s="31">
        <v>0</v>
      </c>
      <c r="AA165" s="31">
        <v>0</v>
      </c>
      <c r="AB165" s="31">
        <v>0</v>
      </c>
      <c r="AC165" s="31">
        <v>-593139.07999999996</v>
      </c>
      <c r="AD165" s="31">
        <v>0</v>
      </c>
      <c r="AE165" s="31">
        <v>24386.61</v>
      </c>
      <c r="AF165" s="31">
        <v>0</v>
      </c>
      <c r="AG165" s="31">
        <v>0</v>
      </c>
      <c r="AH165" s="31">
        <v>0</v>
      </c>
      <c r="AI165" s="31">
        <v>0</v>
      </c>
      <c r="AJ165" s="31">
        <v>0</v>
      </c>
      <c r="AK165" s="31">
        <v>0</v>
      </c>
      <c r="AL165" s="31">
        <v>593139.07999999996</v>
      </c>
      <c r="AM165" s="31">
        <v>152503.04999999999</v>
      </c>
      <c r="AN165" s="31">
        <v>0</v>
      </c>
      <c r="AO165" s="31">
        <v>0</v>
      </c>
      <c r="AP165" s="31">
        <v>0</v>
      </c>
      <c r="AQ165" s="31">
        <v>277255</v>
      </c>
      <c r="AR165" s="31">
        <v>0</v>
      </c>
      <c r="AS165" s="31">
        <v>0</v>
      </c>
      <c r="AT165" s="31">
        <v>0</v>
      </c>
      <c r="AU165" s="31">
        <v>0</v>
      </c>
      <c r="AV165" s="31">
        <v>0</v>
      </c>
      <c r="AW165" s="31">
        <v>0</v>
      </c>
      <c r="AX165" s="31">
        <v>0</v>
      </c>
      <c r="AY165" s="31">
        <v>0</v>
      </c>
      <c r="AZ165" s="31">
        <v>0</v>
      </c>
      <c r="BA165" s="31">
        <v>0</v>
      </c>
      <c r="BB165" s="31">
        <v>0</v>
      </c>
      <c r="BC165" s="31">
        <v>0</v>
      </c>
      <c r="BD165" s="31">
        <v>5985.54</v>
      </c>
      <c r="BE165" s="31">
        <v>0</v>
      </c>
      <c r="BF165" s="31">
        <v>76570.3</v>
      </c>
      <c r="BG165" s="31">
        <v>0</v>
      </c>
      <c r="BH165" s="40">
        <v>13651</v>
      </c>
      <c r="BI165" s="31">
        <v>0</v>
      </c>
      <c r="BJ165" s="31">
        <v>0</v>
      </c>
      <c r="BK165" s="31">
        <v>0</v>
      </c>
      <c r="BL165" s="31">
        <v>0</v>
      </c>
      <c r="BM165" s="31">
        <v>0</v>
      </c>
      <c r="BN165" s="31">
        <v>0</v>
      </c>
      <c r="BO165" s="31">
        <v>13650.61</v>
      </c>
      <c r="BP165" s="31">
        <v>0</v>
      </c>
      <c r="BQ165" s="31">
        <v>0</v>
      </c>
      <c r="BR165" s="31">
        <v>0</v>
      </c>
      <c r="BS165" s="31">
        <v>0</v>
      </c>
      <c r="BT165" s="31">
        <v>0</v>
      </c>
      <c r="BU165" s="31">
        <v>0</v>
      </c>
      <c r="BV165" s="31">
        <v>0</v>
      </c>
      <c r="BW165" s="31">
        <v>0</v>
      </c>
      <c r="BX165" s="31">
        <v>0</v>
      </c>
      <c r="BY165" s="31">
        <v>0</v>
      </c>
      <c r="BZ165" s="31">
        <v>0</v>
      </c>
      <c r="CA165" s="31">
        <v>0</v>
      </c>
      <c r="CB165" s="31">
        <v>0</v>
      </c>
      <c r="CC165" s="31">
        <v>1710005</v>
      </c>
      <c r="CD165" s="31">
        <v>0</v>
      </c>
      <c r="CE165" s="31">
        <v>0</v>
      </c>
      <c r="CF165" s="31">
        <v>0</v>
      </c>
      <c r="CG165" s="31">
        <v>0</v>
      </c>
      <c r="CH165" s="31">
        <v>0</v>
      </c>
      <c r="CI165" s="31">
        <v>0</v>
      </c>
      <c r="CJ165" s="31">
        <v>0</v>
      </c>
      <c r="CK165" s="31">
        <v>0</v>
      </c>
      <c r="CL165" s="31">
        <v>0</v>
      </c>
      <c r="CM165" s="31">
        <v>0</v>
      </c>
      <c r="CN165" s="31">
        <v>1710005</v>
      </c>
      <c r="CO165" s="31">
        <v>0</v>
      </c>
      <c r="CP165" s="31">
        <v>0</v>
      </c>
      <c r="CQ165" s="31">
        <v>0</v>
      </c>
      <c r="CR165" s="31">
        <v>0</v>
      </c>
      <c r="CS165" s="31">
        <v>0</v>
      </c>
      <c r="CT165" s="31">
        <v>0</v>
      </c>
    </row>
    <row r="166" spans="1:98" s="33" customFormat="1">
      <c r="A166" s="38" t="s">
        <v>617</v>
      </c>
      <c r="B166" s="31">
        <v>0</v>
      </c>
      <c r="C166" s="31">
        <v>0</v>
      </c>
      <c r="D166" s="31">
        <v>0</v>
      </c>
      <c r="E166" s="31">
        <v>0</v>
      </c>
      <c r="F166" s="31">
        <v>0</v>
      </c>
      <c r="G166" s="31">
        <v>0</v>
      </c>
      <c r="H166" s="31">
        <v>0</v>
      </c>
      <c r="I166" s="31">
        <v>0</v>
      </c>
      <c r="J166" s="31">
        <v>0</v>
      </c>
      <c r="K166" s="31">
        <v>0</v>
      </c>
      <c r="L166" s="31">
        <v>0</v>
      </c>
      <c r="M166" s="31">
        <v>0</v>
      </c>
      <c r="N166" s="31">
        <v>0</v>
      </c>
      <c r="O166" s="31">
        <v>0</v>
      </c>
      <c r="P166" s="31">
        <v>0</v>
      </c>
      <c r="Q166" s="31">
        <v>0</v>
      </c>
      <c r="R166" s="31">
        <v>0</v>
      </c>
      <c r="S166" s="31">
        <v>0</v>
      </c>
      <c r="T166" s="31">
        <v>0</v>
      </c>
      <c r="U166" s="31">
        <v>0</v>
      </c>
      <c r="V166" s="31">
        <v>0</v>
      </c>
      <c r="W166" s="31">
        <v>0</v>
      </c>
      <c r="X166" s="31">
        <v>0</v>
      </c>
      <c r="Y166" s="31">
        <v>0</v>
      </c>
      <c r="Z166" s="31">
        <v>0</v>
      </c>
      <c r="AA166" s="31">
        <v>0</v>
      </c>
      <c r="AB166" s="31">
        <v>0</v>
      </c>
      <c r="AC166" s="31">
        <v>0</v>
      </c>
      <c r="AD166" s="31">
        <v>0</v>
      </c>
      <c r="AE166" s="31">
        <v>0</v>
      </c>
      <c r="AF166" s="31">
        <v>0</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0</v>
      </c>
      <c r="BG166" s="31">
        <v>0</v>
      </c>
      <c r="BH166" s="40">
        <v>0</v>
      </c>
      <c r="BI166" s="31">
        <v>0</v>
      </c>
      <c r="BJ166" s="31">
        <v>0</v>
      </c>
      <c r="BK166" s="31">
        <v>0</v>
      </c>
      <c r="BL166" s="31">
        <v>0</v>
      </c>
      <c r="BM166" s="31">
        <v>0</v>
      </c>
      <c r="BN166" s="31">
        <v>0</v>
      </c>
      <c r="BO166" s="31">
        <v>0</v>
      </c>
      <c r="BP166" s="31">
        <v>0</v>
      </c>
      <c r="BQ166" s="31">
        <v>0</v>
      </c>
      <c r="BR166" s="31">
        <v>0</v>
      </c>
      <c r="BS166" s="31">
        <v>0</v>
      </c>
      <c r="BT166" s="31">
        <v>0</v>
      </c>
      <c r="BU166" s="31">
        <v>0</v>
      </c>
      <c r="BV166" s="31">
        <v>0</v>
      </c>
      <c r="BW166" s="31">
        <v>0</v>
      </c>
      <c r="BX166" s="31">
        <v>0</v>
      </c>
      <c r="BY166" s="31">
        <v>0</v>
      </c>
      <c r="BZ166" s="31">
        <v>0</v>
      </c>
      <c r="CA166" s="31">
        <v>0</v>
      </c>
      <c r="CB166" s="31">
        <v>0</v>
      </c>
      <c r="CC166" s="31">
        <v>0</v>
      </c>
      <c r="CD166" s="31">
        <v>0</v>
      </c>
      <c r="CE166" s="31">
        <v>0</v>
      </c>
      <c r="CF166" s="31">
        <v>0</v>
      </c>
      <c r="CG166" s="31">
        <v>0</v>
      </c>
      <c r="CH166" s="31">
        <v>0</v>
      </c>
      <c r="CI166" s="31">
        <v>0</v>
      </c>
      <c r="CJ166" s="31">
        <v>0</v>
      </c>
      <c r="CK166" s="31">
        <v>0</v>
      </c>
      <c r="CL166" s="31">
        <v>0</v>
      </c>
      <c r="CM166" s="31">
        <v>0</v>
      </c>
      <c r="CN166" s="31">
        <v>0</v>
      </c>
      <c r="CO166" s="31">
        <v>0</v>
      </c>
      <c r="CP166" s="31">
        <v>0</v>
      </c>
      <c r="CQ166" s="31">
        <v>0</v>
      </c>
      <c r="CR166" s="31">
        <v>0</v>
      </c>
      <c r="CS166" s="31">
        <v>0</v>
      </c>
      <c r="CT166" s="31">
        <v>0</v>
      </c>
    </row>
    <row r="167" spans="1:98" s="33" customFormat="1">
      <c r="A167" s="38" t="s">
        <v>617</v>
      </c>
      <c r="B167" s="31">
        <v>0</v>
      </c>
      <c r="C167" s="31">
        <v>0</v>
      </c>
      <c r="D167" s="31">
        <v>0</v>
      </c>
      <c r="E167" s="31">
        <v>0</v>
      </c>
      <c r="F167" s="31">
        <v>0</v>
      </c>
      <c r="G167" s="31">
        <v>0</v>
      </c>
      <c r="H167" s="31">
        <v>0</v>
      </c>
      <c r="I167" s="31">
        <v>0</v>
      </c>
      <c r="J167" s="31">
        <v>0</v>
      </c>
      <c r="K167" s="31">
        <v>0</v>
      </c>
      <c r="L167" s="31">
        <v>0</v>
      </c>
      <c r="M167" s="31">
        <v>0</v>
      </c>
      <c r="N167" s="31">
        <v>0</v>
      </c>
      <c r="O167" s="31">
        <v>0</v>
      </c>
      <c r="P167" s="31">
        <v>0</v>
      </c>
      <c r="Q167" s="31">
        <v>0</v>
      </c>
      <c r="R167" s="31">
        <v>0</v>
      </c>
      <c r="S167" s="31">
        <v>0</v>
      </c>
      <c r="T167" s="31">
        <v>0</v>
      </c>
      <c r="U167" s="31">
        <v>0</v>
      </c>
      <c r="V167" s="31">
        <v>0</v>
      </c>
      <c r="W167" s="31">
        <v>0</v>
      </c>
      <c r="X167" s="31">
        <v>0</v>
      </c>
      <c r="Y167" s="31">
        <v>0</v>
      </c>
      <c r="Z167" s="31">
        <v>0</v>
      </c>
      <c r="AA167" s="31">
        <v>0</v>
      </c>
      <c r="AB167" s="31">
        <v>0</v>
      </c>
      <c r="AC167" s="31">
        <v>0</v>
      </c>
      <c r="AD167" s="31">
        <v>0</v>
      </c>
      <c r="AE167" s="31">
        <v>0</v>
      </c>
      <c r="AF167" s="31">
        <v>0</v>
      </c>
      <c r="AG167" s="31">
        <v>0</v>
      </c>
      <c r="AH167" s="31">
        <v>0</v>
      </c>
      <c r="AI167" s="31">
        <v>0</v>
      </c>
      <c r="AJ167" s="31">
        <v>0</v>
      </c>
      <c r="AK167" s="31">
        <v>0</v>
      </c>
      <c r="AL167" s="31">
        <v>0</v>
      </c>
      <c r="AM167" s="31">
        <v>0</v>
      </c>
      <c r="AN167" s="31">
        <v>0</v>
      </c>
      <c r="AO167" s="31">
        <v>0</v>
      </c>
      <c r="AP167" s="31">
        <v>0</v>
      </c>
      <c r="AQ167" s="31">
        <v>0</v>
      </c>
      <c r="AR167" s="31">
        <v>0</v>
      </c>
      <c r="AS167" s="31">
        <v>0</v>
      </c>
      <c r="AT167" s="31">
        <v>0</v>
      </c>
      <c r="AU167" s="31">
        <v>0</v>
      </c>
      <c r="AV167" s="31">
        <v>0</v>
      </c>
      <c r="AW167" s="31">
        <v>0</v>
      </c>
      <c r="AX167" s="31">
        <v>0</v>
      </c>
      <c r="AY167" s="31">
        <v>0</v>
      </c>
      <c r="AZ167" s="31">
        <v>0</v>
      </c>
      <c r="BA167" s="31">
        <v>0</v>
      </c>
      <c r="BB167" s="31">
        <v>0</v>
      </c>
      <c r="BC167" s="31">
        <v>0</v>
      </c>
      <c r="BD167" s="31">
        <v>0</v>
      </c>
      <c r="BE167" s="31">
        <v>0</v>
      </c>
      <c r="BF167" s="31">
        <v>0</v>
      </c>
      <c r="BG167" s="31">
        <v>0</v>
      </c>
      <c r="BH167" s="40">
        <v>0</v>
      </c>
      <c r="BI167" s="31">
        <v>0</v>
      </c>
      <c r="BJ167" s="31">
        <v>0</v>
      </c>
      <c r="BK167" s="31">
        <v>0</v>
      </c>
      <c r="BL167" s="31">
        <v>0</v>
      </c>
      <c r="BM167" s="31">
        <v>0</v>
      </c>
      <c r="BN167" s="31">
        <v>0</v>
      </c>
      <c r="BO167" s="31">
        <v>0</v>
      </c>
      <c r="BP167" s="31">
        <v>0</v>
      </c>
      <c r="BQ167" s="31">
        <v>0</v>
      </c>
      <c r="BR167" s="31">
        <v>0</v>
      </c>
      <c r="BS167" s="31">
        <v>0</v>
      </c>
      <c r="BT167" s="31">
        <v>0</v>
      </c>
      <c r="BU167" s="31">
        <v>0</v>
      </c>
      <c r="BV167" s="31">
        <v>0</v>
      </c>
      <c r="BW167" s="31">
        <v>0</v>
      </c>
      <c r="BX167" s="31">
        <v>0</v>
      </c>
      <c r="BY167" s="31">
        <v>0</v>
      </c>
      <c r="BZ167" s="31">
        <v>0</v>
      </c>
      <c r="CA167" s="31">
        <v>0</v>
      </c>
      <c r="CB167" s="31">
        <v>0</v>
      </c>
      <c r="CC167" s="31">
        <v>0</v>
      </c>
      <c r="CD167" s="31">
        <v>0</v>
      </c>
      <c r="CE167" s="31">
        <v>0</v>
      </c>
      <c r="CF167" s="31">
        <v>0</v>
      </c>
      <c r="CG167" s="31">
        <v>0</v>
      </c>
      <c r="CH167" s="31">
        <v>0</v>
      </c>
      <c r="CI167" s="31">
        <v>0</v>
      </c>
      <c r="CJ167" s="31">
        <v>0</v>
      </c>
      <c r="CK167" s="31">
        <v>0</v>
      </c>
      <c r="CL167" s="31">
        <v>0</v>
      </c>
      <c r="CM167" s="31">
        <v>0</v>
      </c>
      <c r="CN167" s="31">
        <v>0</v>
      </c>
      <c r="CO167" s="31">
        <v>0</v>
      </c>
      <c r="CP167" s="31">
        <v>0</v>
      </c>
      <c r="CQ167" s="31">
        <v>0</v>
      </c>
      <c r="CR167" s="31">
        <v>0</v>
      </c>
      <c r="CS167" s="31">
        <v>0</v>
      </c>
      <c r="CT167" s="31">
        <v>0</v>
      </c>
    </row>
    <row r="168" spans="1:98" s="33" customFormat="1">
      <c r="A168" s="38" t="s">
        <v>288</v>
      </c>
      <c r="B168" s="31">
        <v>18037103</v>
      </c>
      <c r="C168" s="31">
        <v>0</v>
      </c>
      <c r="D168" s="31">
        <v>0</v>
      </c>
      <c r="E168" s="31">
        <v>391713.66</v>
      </c>
      <c r="F168" s="31">
        <v>0</v>
      </c>
      <c r="G168" s="31">
        <v>1694875.87</v>
      </c>
      <c r="H168" s="31">
        <v>5260888.6900000004</v>
      </c>
      <c r="I168" s="31">
        <v>0</v>
      </c>
      <c r="J168" s="31">
        <v>122309.66</v>
      </c>
      <c r="K168" s="31">
        <v>0</v>
      </c>
      <c r="L168" s="31">
        <v>0</v>
      </c>
      <c r="M168" s="31">
        <v>9831863.7100000009</v>
      </c>
      <c r="N168" s="31">
        <v>0</v>
      </c>
      <c r="O168" s="31">
        <v>9036.61</v>
      </c>
      <c r="P168" s="31">
        <v>0</v>
      </c>
      <c r="Q168" s="31">
        <v>726414.47</v>
      </c>
      <c r="R168" s="31">
        <v>85367689</v>
      </c>
      <c r="S168" s="31">
        <v>53645022.079999998</v>
      </c>
      <c r="T168" s="31">
        <v>0</v>
      </c>
      <c r="U168" s="31">
        <v>163555.15</v>
      </c>
      <c r="V168" s="31">
        <v>0</v>
      </c>
      <c r="W168" s="31">
        <v>0</v>
      </c>
      <c r="X168" s="31">
        <v>0</v>
      </c>
      <c r="Y168" s="31">
        <v>0</v>
      </c>
      <c r="Z168" s="31">
        <v>0</v>
      </c>
      <c r="AA168" s="31">
        <v>0</v>
      </c>
      <c r="AB168" s="31">
        <v>0</v>
      </c>
      <c r="AC168" s="31">
        <v>0</v>
      </c>
      <c r="AD168" s="31">
        <v>0</v>
      </c>
      <c r="AE168" s="31">
        <v>99907.63</v>
      </c>
      <c r="AF168" s="31">
        <v>0</v>
      </c>
      <c r="AG168" s="31">
        <v>0</v>
      </c>
      <c r="AH168" s="31">
        <v>13697</v>
      </c>
      <c r="AI168" s="31">
        <v>0</v>
      </c>
      <c r="AJ168" s="31">
        <v>31182.89</v>
      </c>
      <c r="AK168" s="31">
        <v>0</v>
      </c>
      <c r="AL168" s="31">
        <v>1266344.04</v>
      </c>
      <c r="AM168" s="31">
        <v>1305218.8899999999</v>
      </c>
      <c r="AN168" s="31">
        <v>1413500.56</v>
      </c>
      <c r="AO168" s="31">
        <v>20793.3</v>
      </c>
      <c r="AP168" s="31">
        <v>0</v>
      </c>
      <c r="AQ168" s="31">
        <v>0</v>
      </c>
      <c r="AR168" s="31">
        <v>14910451.65</v>
      </c>
      <c r="AS168" s="31">
        <v>3150466.97</v>
      </c>
      <c r="AT168" s="31">
        <v>2759839.53</v>
      </c>
      <c r="AU168" s="31">
        <v>338904.29</v>
      </c>
      <c r="AV168" s="31">
        <v>58454.94</v>
      </c>
      <c r="AW168" s="31">
        <v>0</v>
      </c>
      <c r="AX168" s="31">
        <v>0</v>
      </c>
      <c r="AY168" s="31">
        <v>40549.279999999999</v>
      </c>
      <c r="AZ168" s="31">
        <v>1448071.22</v>
      </c>
      <c r="BA168" s="31">
        <v>0</v>
      </c>
      <c r="BB168" s="31">
        <v>4701729.68</v>
      </c>
      <c r="BC168" s="31">
        <v>0</v>
      </c>
      <c r="BD168" s="31">
        <v>0</v>
      </c>
      <c r="BE168" s="31">
        <v>0</v>
      </c>
      <c r="BF168" s="31">
        <v>0</v>
      </c>
      <c r="BG168" s="31">
        <v>0</v>
      </c>
      <c r="BH168" s="40">
        <v>14949524</v>
      </c>
      <c r="BI168" s="31">
        <v>0</v>
      </c>
      <c r="BJ168" s="31">
        <v>0</v>
      </c>
      <c r="BK168" s="31">
        <v>0</v>
      </c>
      <c r="BL168" s="31">
        <v>0</v>
      </c>
      <c r="BM168" s="31">
        <v>14939993.810000001</v>
      </c>
      <c r="BN168" s="31">
        <v>0</v>
      </c>
      <c r="BO168" s="31">
        <v>0</v>
      </c>
      <c r="BP168" s="31">
        <v>0</v>
      </c>
      <c r="BQ168" s="31">
        <v>9530.2999999999993</v>
      </c>
      <c r="BR168" s="31">
        <v>-382882</v>
      </c>
      <c r="BS168" s="31">
        <v>0</v>
      </c>
      <c r="BT168" s="31">
        <v>0</v>
      </c>
      <c r="BU168" s="31">
        <v>-382882.38</v>
      </c>
      <c r="BV168" s="31">
        <v>0</v>
      </c>
      <c r="BW168" s="31">
        <v>0</v>
      </c>
      <c r="BX168" s="31">
        <v>0</v>
      </c>
      <c r="BY168" s="31">
        <v>0</v>
      </c>
      <c r="BZ168" s="31">
        <v>0</v>
      </c>
      <c r="CA168" s="31">
        <v>0</v>
      </c>
      <c r="CB168" s="31">
        <v>0</v>
      </c>
      <c r="CC168" s="31">
        <v>166386351</v>
      </c>
      <c r="CD168" s="31">
        <v>2586982</v>
      </c>
      <c r="CE168" s="31">
        <v>32662946</v>
      </c>
      <c r="CF168" s="31">
        <v>367258.24</v>
      </c>
      <c r="CG168" s="31">
        <v>0</v>
      </c>
      <c r="CH168" s="31">
        <v>0</v>
      </c>
      <c r="CI168" s="31">
        <v>0</v>
      </c>
      <c r="CJ168" s="31">
        <v>0</v>
      </c>
      <c r="CK168" s="31">
        <v>0</v>
      </c>
      <c r="CL168" s="31">
        <v>516147</v>
      </c>
      <c r="CM168" s="31">
        <v>129680.52</v>
      </c>
      <c r="CN168" s="31">
        <v>1312059.95</v>
      </c>
      <c r="CO168" s="31">
        <v>12406807</v>
      </c>
      <c r="CP168" s="31">
        <v>-14407772</v>
      </c>
      <c r="CQ168" s="31">
        <v>-12633767</v>
      </c>
      <c r="CR168" s="31">
        <v>349880</v>
      </c>
      <c r="CS168" s="31">
        <v>141199011</v>
      </c>
      <c r="CT168" s="31">
        <v>1897118</v>
      </c>
    </row>
    <row r="169" spans="1:98" s="33" customFormat="1">
      <c r="A169" s="38" t="s">
        <v>289</v>
      </c>
      <c r="B169" s="31">
        <v>4594231</v>
      </c>
      <c r="C169" s="31">
        <v>0</v>
      </c>
      <c r="D169" s="31">
        <v>0</v>
      </c>
      <c r="E169" s="31">
        <v>53892.02</v>
      </c>
      <c r="F169" s="31">
        <v>0</v>
      </c>
      <c r="G169" s="31">
        <v>479916.36</v>
      </c>
      <c r="H169" s="31">
        <v>1393307.44</v>
      </c>
      <c r="I169" s="31">
        <v>0</v>
      </c>
      <c r="J169" s="31">
        <v>20884.580000000002</v>
      </c>
      <c r="K169" s="31">
        <v>0</v>
      </c>
      <c r="L169" s="31">
        <v>0</v>
      </c>
      <c r="M169" s="31">
        <v>2566720.17</v>
      </c>
      <c r="N169" s="31">
        <v>0</v>
      </c>
      <c r="O169" s="31">
        <v>0</v>
      </c>
      <c r="P169" s="31">
        <v>0</v>
      </c>
      <c r="Q169" s="31">
        <v>79510.03</v>
      </c>
      <c r="R169" s="31">
        <v>15735369</v>
      </c>
      <c r="S169" s="31">
        <v>10367414.34</v>
      </c>
      <c r="T169" s="31">
        <v>0</v>
      </c>
      <c r="U169" s="31">
        <v>30495.3</v>
      </c>
      <c r="V169" s="31">
        <v>0</v>
      </c>
      <c r="W169" s="31">
        <v>0</v>
      </c>
      <c r="X169" s="31">
        <v>146362.07</v>
      </c>
      <c r="Y169" s="31">
        <v>0</v>
      </c>
      <c r="Z169" s="31">
        <v>57692.57</v>
      </c>
      <c r="AA169" s="31">
        <v>0</v>
      </c>
      <c r="AB169" s="31">
        <v>0</v>
      </c>
      <c r="AC169" s="31">
        <v>0</v>
      </c>
      <c r="AD169" s="31">
        <v>42446.29</v>
      </c>
      <c r="AE169" s="31">
        <v>33412.36</v>
      </c>
      <c r="AF169" s="31">
        <v>14229.07</v>
      </c>
      <c r="AG169" s="31">
        <v>478300.06</v>
      </c>
      <c r="AH169" s="31">
        <v>0</v>
      </c>
      <c r="AI169" s="31">
        <v>157220.81</v>
      </c>
      <c r="AJ169" s="31">
        <v>9403.7800000000007</v>
      </c>
      <c r="AK169" s="31">
        <v>0</v>
      </c>
      <c r="AL169" s="31">
        <v>0</v>
      </c>
      <c r="AM169" s="31">
        <v>201804.16</v>
      </c>
      <c r="AN169" s="31">
        <v>114888.97</v>
      </c>
      <c r="AO169" s="31">
        <v>26811.45</v>
      </c>
      <c r="AP169" s="31">
        <v>0</v>
      </c>
      <c r="AQ169" s="31">
        <v>0</v>
      </c>
      <c r="AR169" s="31">
        <v>3179101.19</v>
      </c>
      <c r="AS169" s="31">
        <v>0</v>
      </c>
      <c r="AT169" s="31">
        <v>99718.06</v>
      </c>
      <c r="AU169" s="31">
        <v>8014.8</v>
      </c>
      <c r="AV169" s="31">
        <v>0</v>
      </c>
      <c r="AW169" s="31">
        <v>0</v>
      </c>
      <c r="AX169" s="31">
        <v>0</v>
      </c>
      <c r="AY169" s="31">
        <v>0</v>
      </c>
      <c r="AZ169" s="31">
        <v>39902.239999999998</v>
      </c>
      <c r="BA169" s="31">
        <v>0</v>
      </c>
      <c r="BB169" s="31">
        <v>710179.93</v>
      </c>
      <c r="BC169" s="31">
        <v>0</v>
      </c>
      <c r="BD169" s="31">
        <v>17972.03</v>
      </c>
      <c r="BE169" s="31">
        <v>0</v>
      </c>
      <c r="BF169" s="31">
        <v>0</v>
      </c>
      <c r="BG169" s="31">
        <v>0</v>
      </c>
      <c r="BH169" s="40">
        <v>3972077</v>
      </c>
      <c r="BI169" s="31">
        <v>0</v>
      </c>
      <c r="BJ169" s="31">
        <v>0</v>
      </c>
      <c r="BK169" s="31">
        <v>0</v>
      </c>
      <c r="BL169" s="31">
        <v>0</v>
      </c>
      <c r="BM169" s="31">
        <v>3972076.79</v>
      </c>
      <c r="BN169" s="31">
        <v>0</v>
      </c>
      <c r="BO169" s="31">
        <v>0</v>
      </c>
      <c r="BP169" s="31">
        <v>0</v>
      </c>
      <c r="BQ169" s="31">
        <v>0</v>
      </c>
      <c r="BR169" s="31">
        <v>0</v>
      </c>
      <c r="BS169" s="31">
        <v>0</v>
      </c>
      <c r="BT169" s="31">
        <v>0</v>
      </c>
      <c r="BU169" s="31">
        <v>0</v>
      </c>
      <c r="BV169" s="31">
        <v>0</v>
      </c>
      <c r="BW169" s="31">
        <v>0</v>
      </c>
      <c r="BX169" s="31">
        <v>0</v>
      </c>
      <c r="BY169" s="31">
        <v>0</v>
      </c>
      <c r="BZ169" s="31">
        <v>0</v>
      </c>
      <c r="CA169" s="31">
        <v>0</v>
      </c>
      <c r="CB169" s="31">
        <v>0</v>
      </c>
      <c r="CC169" s="31">
        <v>17086636</v>
      </c>
      <c r="CD169" s="31">
        <v>0</v>
      </c>
      <c r="CE169" s="31">
        <v>530334</v>
      </c>
      <c r="CF169" s="31">
        <v>77252.58</v>
      </c>
      <c r="CG169" s="31">
        <v>0</v>
      </c>
      <c r="CH169" s="31">
        <v>171570.58</v>
      </c>
      <c r="CI169" s="31">
        <v>0</v>
      </c>
      <c r="CJ169" s="31">
        <v>0</v>
      </c>
      <c r="CK169" s="31">
        <v>0</v>
      </c>
      <c r="CL169" s="31">
        <v>100873</v>
      </c>
      <c r="CM169" s="31">
        <v>20625.86</v>
      </c>
      <c r="CN169" s="31">
        <v>229264.78</v>
      </c>
      <c r="CO169" s="31">
        <v>1535067</v>
      </c>
      <c r="CP169" s="31">
        <v>-3232421</v>
      </c>
      <c r="CQ169" s="31">
        <v>-1527629</v>
      </c>
      <c r="CR169" s="31">
        <v>57145.29</v>
      </c>
      <c r="CS169" s="31">
        <v>18560667</v>
      </c>
      <c r="CT169" s="31">
        <v>563886</v>
      </c>
    </row>
    <row r="170" spans="1:98" s="33" customFormat="1">
      <c r="A170" s="38" t="s">
        <v>367</v>
      </c>
      <c r="B170" s="31">
        <v>1983324</v>
      </c>
      <c r="C170" s="31">
        <v>0</v>
      </c>
      <c r="D170" s="31">
        <v>0</v>
      </c>
      <c r="E170" s="31">
        <v>0</v>
      </c>
      <c r="F170" s="31">
        <v>0</v>
      </c>
      <c r="G170" s="31">
        <v>239452.91</v>
      </c>
      <c r="H170" s="31">
        <v>680920.38</v>
      </c>
      <c r="I170" s="31">
        <v>0</v>
      </c>
      <c r="J170" s="31">
        <v>0</v>
      </c>
      <c r="K170" s="31">
        <v>3947.68</v>
      </c>
      <c r="L170" s="31">
        <v>0</v>
      </c>
      <c r="M170" s="31">
        <v>983451.22</v>
      </c>
      <c r="N170" s="31">
        <v>16123</v>
      </c>
      <c r="O170" s="31">
        <v>37.869999999999997</v>
      </c>
      <c r="P170" s="31">
        <v>0</v>
      </c>
      <c r="Q170" s="31">
        <v>59390.79</v>
      </c>
      <c r="R170" s="31">
        <v>2294070</v>
      </c>
      <c r="S170" s="31">
        <v>482738.16</v>
      </c>
      <c r="T170" s="31">
        <v>0</v>
      </c>
      <c r="U170" s="31">
        <v>21569.200000000001</v>
      </c>
      <c r="V170" s="31">
        <v>0</v>
      </c>
      <c r="W170" s="31">
        <v>0</v>
      </c>
      <c r="X170" s="31">
        <v>22067.02</v>
      </c>
      <c r="Y170" s="31">
        <v>0</v>
      </c>
      <c r="Z170" s="31">
        <v>58096.71</v>
      </c>
      <c r="AA170" s="31">
        <v>0</v>
      </c>
      <c r="AB170" s="31">
        <v>500</v>
      </c>
      <c r="AC170" s="31">
        <v>0</v>
      </c>
      <c r="AD170" s="31">
        <v>28868.42</v>
      </c>
      <c r="AE170" s="31">
        <v>18736</v>
      </c>
      <c r="AF170" s="31">
        <v>0</v>
      </c>
      <c r="AG170" s="31">
        <v>172308.43</v>
      </c>
      <c r="AH170" s="31">
        <v>0</v>
      </c>
      <c r="AI170" s="31">
        <v>112140.48</v>
      </c>
      <c r="AJ170" s="31">
        <v>10234.35</v>
      </c>
      <c r="AK170" s="31">
        <v>357105.51</v>
      </c>
      <c r="AL170" s="31">
        <v>0</v>
      </c>
      <c r="AM170" s="31">
        <v>58484.66</v>
      </c>
      <c r="AN170" s="31">
        <v>0</v>
      </c>
      <c r="AO170" s="31">
        <v>0</v>
      </c>
      <c r="AP170" s="31">
        <v>33015.32</v>
      </c>
      <c r="AQ170" s="31">
        <v>0</v>
      </c>
      <c r="AR170" s="31">
        <v>798829.71</v>
      </c>
      <c r="AS170" s="31">
        <v>2138</v>
      </c>
      <c r="AT170" s="31">
        <v>0</v>
      </c>
      <c r="AU170" s="31">
        <v>0</v>
      </c>
      <c r="AV170" s="31">
        <v>0</v>
      </c>
      <c r="AW170" s="31">
        <v>0</v>
      </c>
      <c r="AX170" s="31">
        <v>0</v>
      </c>
      <c r="AY170" s="31">
        <v>0</v>
      </c>
      <c r="AZ170" s="31">
        <v>13872.05</v>
      </c>
      <c r="BA170" s="31">
        <v>0</v>
      </c>
      <c r="BB170" s="31">
        <v>103365.64</v>
      </c>
      <c r="BC170" s="31">
        <v>0</v>
      </c>
      <c r="BD170" s="31">
        <v>0</v>
      </c>
      <c r="BE170" s="31">
        <v>0</v>
      </c>
      <c r="BF170" s="31">
        <v>0</v>
      </c>
      <c r="BG170" s="31">
        <v>0</v>
      </c>
      <c r="BH170" s="40">
        <v>982366</v>
      </c>
      <c r="BI170" s="31">
        <v>0</v>
      </c>
      <c r="BJ170" s="31">
        <v>0</v>
      </c>
      <c r="BK170" s="31">
        <v>0</v>
      </c>
      <c r="BL170" s="31">
        <v>0</v>
      </c>
      <c r="BM170" s="31">
        <v>982365.58</v>
      </c>
      <c r="BN170" s="31">
        <v>0</v>
      </c>
      <c r="BO170" s="31">
        <v>0</v>
      </c>
      <c r="BP170" s="31">
        <v>0</v>
      </c>
      <c r="BQ170" s="31">
        <v>0</v>
      </c>
      <c r="BR170" s="31">
        <v>0</v>
      </c>
      <c r="BS170" s="31">
        <v>0</v>
      </c>
      <c r="BT170" s="31">
        <v>0</v>
      </c>
      <c r="BU170" s="31">
        <v>0</v>
      </c>
      <c r="BV170" s="31">
        <v>0</v>
      </c>
      <c r="BW170" s="31">
        <v>0</v>
      </c>
      <c r="BX170" s="31">
        <v>0</v>
      </c>
      <c r="BY170" s="31">
        <v>0</v>
      </c>
      <c r="BZ170" s="31">
        <v>0</v>
      </c>
      <c r="CA170" s="31">
        <v>0</v>
      </c>
      <c r="CB170" s="31">
        <v>0</v>
      </c>
      <c r="CC170" s="31">
        <v>11254017</v>
      </c>
      <c r="CD170" s="31">
        <v>0</v>
      </c>
      <c r="CE170" s="31">
        <v>2890243</v>
      </c>
      <c r="CF170" s="31">
        <v>0</v>
      </c>
      <c r="CG170" s="31">
        <v>0</v>
      </c>
      <c r="CH170" s="31">
        <v>328188.39</v>
      </c>
      <c r="CI170" s="31">
        <v>0</v>
      </c>
      <c r="CJ170" s="31">
        <v>0</v>
      </c>
      <c r="CK170" s="31">
        <v>0</v>
      </c>
      <c r="CL170" s="31">
        <v>20616</v>
      </c>
      <c r="CM170" s="31">
        <v>17574.32</v>
      </c>
      <c r="CN170" s="31">
        <v>146971.46</v>
      </c>
      <c r="CO170" s="31">
        <v>0</v>
      </c>
      <c r="CP170" s="31">
        <v>-237621</v>
      </c>
      <c r="CQ170" s="31">
        <v>0</v>
      </c>
      <c r="CR170" s="31">
        <v>25983.01</v>
      </c>
      <c r="CS170" s="31">
        <v>7986155</v>
      </c>
      <c r="CT170" s="31">
        <v>75907</v>
      </c>
    </row>
    <row r="171" spans="1:98" s="33" customFormat="1">
      <c r="A171" s="38" t="s">
        <v>290</v>
      </c>
      <c r="B171" s="31">
        <v>4243864</v>
      </c>
      <c r="C171" s="31">
        <v>292563.98</v>
      </c>
      <c r="D171" s="31">
        <v>0</v>
      </c>
      <c r="E171" s="31">
        <v>0</v>
      </c>
      <c r="F171" s="31">
        <v>0</v>
      </c>
      <c r="G171" s="31">
        <v>235633.42</v>
      </c>
      <c r="H171" s="31">
        <v>1070696.81</v>
      </c>
      <c r="I171" s="31">
        <v>0</v>
      </c>
      <c r="J171" s="31">
        <v>33163.26</v>
      </c>
      <c r="K171" s="31">
        <v>0</v>
      </c>
      <c r="L171" s="31">
        <v>0</v>
      </c>
      <c r="M171" s="31">
        <v>2479253.25</v>
      </c>
      <c r="N171" s="31">
        <v>0</v>
      </c>
      <c r="O171" s="31">
        <v>0</v>
      </c>
      <c r="P171" s="31">
        <v>0</v>
      </c>
      <c r="Q171" s="31">
        <v>132552.98000000001</v>
      </c>
      <c r="R171" s="31">
        <v>30376133</v>
      </c>
      <c r="S171" s="31">
        <v>22077260.710000001</v>
      </c>
      <c r="T171" s="31">
        <v>0</v>
      </c>
      <c r="U171" s="31">
        <v>39953.75</v>
      </c>
      <c r="V171" s="31">
        <v>0</v>
      </c>
      <c r="W171" s="31">
        <v>0</v>
      </c>
      <c r="X171" s="31">
        <v>170423.7</v>
      </c>
      <c r="Y171" s="31">
        <v>101601.60000000001</v>
      </c>
      <c r="Z171" s="31">
        <v>2053.5</v>
      </c>
      <c r="AA171" s="31">
        <v>30744.74</v>
      </c>
      <c r="AB171" s="31">
        <v>31121.5</v>
      </c>
      <c r="AC171" s="31">
        <v>0</v>
      </c>
      <c r="AD171" s="31">
        <v>190564.3</v>
      </c>
      <c r="AE171" s="31">
        <v>0</v>
      </c>
      <c r="AF171" s="31">
        <v>0</v>
      </c>
      <c r="AG171" s="31">
        <v>441359.73</v>
      </c>
      <c r="AH171" s="31">
        <v>0</v>
      </c>
      <c r="AI171" s="31">
        <v>177958.97</v>
      </c>
      <c r="AJ171" s="31">
        <v>63222.69</v>
      </c>
      <c r="AK171" s="31">
        <v>0</v>
      </c>
      <c r="AL171" s="31">
        <v>0</v>
      </c>
      <c r="AM171" s="31">
        <v>2324663.8199999998</v>
      </c>
      <c r="AN171" s="31">
        <v>405087.59</v>
      </c>
      <c r="AO171" s="31">
        <v>61322.52</v>
      </c>
      <c r="AP171" s="31">
        <v>0</v>
      </c>
      <c r="AQ171" s="31">
        <v>0</v>
      </c>
      <c r="AR171" s="31">
        <v>3756789.36</v>
      </c>
      <c r="AS171" s="31">
        <v>0</v>
      </c>
      <c r="AT171" s="31">
        <v>368572.33</v>
      </c>
      <c r="AU171" s="31">
        <v>0</v>
      </c>
      <c r="AV171" s="31">
        <v>0</v>
      </c>
      <c r="AW171" s="31">
        <v>0</v>
      </c>
      <c r="AX171" s="31">
        <v>0</v>
      </c>
      <c r="AY171" s="31">
        <v>0</v>
      </c>
      <c r="AZ171" s="31">
        <v>133431.72</v>
      </c>
      <c r="BA171" s="31">
        <v>0</v>
      </c>
      <c r="BB171" s="31">
        <v>0</v>
      </c>
      <c r="BC171" s="31">
        <v>0</v>
      </c>
      <c r="BD171" s="31">
        <v>0</v>
      </c>
      <c r="BE171" s="31">
        <v>0</v>
      </c>
      <c r="BF171" s="31">
        <v>0</v>
      </c>
      <c r="BG171" s="31">
        <v>0</v>
      </c>
      <c r="BH171" s="40">
        <v>4303196</v>
      </c>
      <c r="BI171" s="31">
        <v>0</v>
      </c>
      <c r="BJ171" s="31">
        <v>0</v>
      </c>
      <c r="BK171" s="31">
        <v>0</v>
      </c>
      <c r="BL171" s="31">
        <v>0</v>
      </c>
      <c r="BM171" s="31">
        <v>4303195.67</v>
      </c>
      <c r="BN171" s="31">
        <v>0</v>
      </c>
      <c r="BO171" s="31">
        <v>0</v>
      </c>
      <c r="BP171" s="31">
        <v>0</v>
      </c>
      <c r="BQ171" s="31">
        <v>0</v>
      </c>
      <c r="BR171" s="31">
        <v>0</v>
      </c>
      <c r="BS171" s="31">
        <v>0</v>
      </c>
      <c r="BT171" s="31">
        <v>0</v>
      </c>
      <c r="BU171" s="31">
        <v>0</v>
      </c>
      <c r="BV171" s="31">
        <v>0</v>
      </c>
      <c r="BW171" s="31">
        <v>0</v>
      </c>
      <c r="BX171" s="31">
        <v>0</v>
      </c>
      <c r="BY171" s="31">
        <v>0</v>
      </c>
      <c r="BZ171" s="31">
        <v>0</v>
      </c>
      <c r="CA171" s="31">
        <v>0</v>
      </c>
      <c r="CB171" s="31">
        <v>0</v>
      </c>
      <c r="CC171" s="31">
        <v>20896271</v>
      </c>
      <c r="CD171" s="31">
        <v>1377458.7</v>
      </c>
      <c r="CE171" s="31">
        <v>0</v>
      </c>
      <c r="CF171" s="31">
        <v>0</v>
      </c>
      <c r="CG171" s="31">
        <v>25611.84</v>
      </c>
      <c r="CH171" s="31">
        <v>176070.95</v>
      </c>
      <c r="CI171" s="31">
        <v>0</v>
      </c>
      <c r="CJ171" s="31">
        <v>0</v>
      </c>
      <c r="CK171" s="31">
        <v>0</v>
      </c>
      <c r="CL171" s="31">
        <v>103082</v>
      </c>
      <c r="CM171" s="31">
        <v>9309.33</v>
      </c>
      <c r="CN171" s="31">
        <v>352220.43</v>
      </c>
      <c r="CO171" s="31">
        <v>1941402</v>
      </c>
      <c r="CP171" s="31">
        <v>-6290627</v>
      </c>
      <c r="CQ171" s="31">
        <v>-1777451</v>
      </c>
      <c r="CR171" s="31">
        <v>63242</v>
      </c>
      <c r="CS171" s="31">
        <v>24318930</v>
      </c>
      <c r="CT171" s="31">
        <v>597022</v>
      </c>
    </row>
    <row r="172" spans="1:98" s="33" customFormat="1">
      <c r="A172" s="38" t="s">
        <v>291</v>
      </c>
      <c r="B172" s="31">
        <v>4054290</v>
      </c>
      <c r="C172" s="31">
        <v>0</v>
      </c>
      <c r="D172" s="31">
        <v>0</v>
      </c>
      <c r="E172" s="31">
        <v>0</v>
      </c>
      <c r="F172" s="31">
        <v>11023.24</v>
      </c>
      <c r="G172" s="31">
        <v>333875.05</v>
      </c>
      <c r="H172" s="31">
        <v>971856.53</v>
      </c>
      <c r="I172" s="31">
        <v>0</v>
      </c>
      <c r="J172" s="31">
        <v>632.22</v>
      </c>
      <c r="K172" s="31">
        <v>0</v>
      </c>
      <c r="L172" s="31">
        <v>0</v>
      </c>
      <c r="M172" s="31">
        <v>2639846.15</v>
      </c>
      <c r="N172" s="31">
        <v>0</v>
      </c>
      <c r="O172" s="31">
        <v>0</v>
      </c>
      <c r="P172" s="31">
        <v>0</v>
      </c>
      <c r="Q172" s="31">
        <v>97056.75</v>
      </c>
      <c r="R172" s="31">
        <v>11543525</v>
      </c>
      <c r="S172" s="31">
        <v>6875269.25</v>
      </c>
      <c r="T172" s="31">
        <v>0</v>
      </c>
      <c r="U172" s="31">
        <v>53406.12</v>
      </c>
      <c r="V172" s="31">
        <v>0</v>
      </c>
      <c r="W172" s="31">
        <v>0</v>
      </c>
      <c r="X172" s="31">
        <v>88683.64</v>
      </c>
      <c r="Y172" s="31">
        <v>0</v>
      </c>
      <c r="Z172" s="31">
        <v>45901.49</v>
      </c>
      <c r="AA172" s="31">
        <v>56015.45</v>
      </c>
      <c r="AB172" s="31">
        <v>132006.07</v>
      </c>
      <c r="AC172" s="31">
        <v>0</v>
      </c>
      <c r="AD172" s="31">
        <v>116747.86</v>
      </c>
      <c r="AE172" s="31">
        <v>0</v>
      </c>
      <c r="AF172" s="31">
        <v>0</v>
      </c>
      <c r="AG172" s="31">
        <v>619372.23</v>
      </c>
      <c r="AH172" s="31">
        <v>0</v>
      </c>
      <c r="AI172" s="31">
        <v>166104.81</v>
      </c>
      <c r="AJ172" s="31">
        <v>16564.38</v>
      </c>
      <c r="AK172" s="31">
        <v>0</v>
      </c>
      <c r="AL172" s="31">
        <v>0</v>
      </c>
      <c r="AM172" s="31">
        <v>578097.29</v>
      </c>
      <c r="AN172" s="31">
        <v>54537.59</v>
      </c>
      <c r="AO172" s="31">
        <v>43858.01</v>
      </c>
      <c r="AP172" s="31">
        <v>0</v>
      </c>
      <c r="AQ172" s="31">
        <v>67223.259999999995</v>
      </c>
      <c r="AR172" s="31">
        <v>1731320.51</v>
      </c>
      <c r="AS172" s="31">
        <v>0</v>
      </c>
      <c r="AT172" s="31">
        <v>199768.5</v>
      </c>
      <c r="AU172" s="31">
        <v>0</v>
      </c>
      <c r="AV172" s="31">
        <v>0</v>
      </c>
      <c r="AW172" s="31">
        <v>0</v>
      </c>
      <c r="AX172" s="31">
        <v>0</v>
      </c>
      <c r="AY172" s="31">
        <v>0</v>
      </c>
      <c r="AZ172" s="31">
        <v>41684.6</v>
      </c>
      <c r="BA172" s="31">
        <v>0</v>
      </c>
      <c r="BB172" s="31">
        <v>626758.06999999995</v>
      </c>
      <c r="BC172" s="31">
        <v>0</v>
      </c>
      <c r="BD172" s="31">
        <v>30205.86</v>
      </c>
      <c r="BE172" s="31">
        <v>0</v>
      </c>
      <c r="BF172" s="31">
        <v>0</v>
      </c>
      <c r="BG172" s="31">
        <v>0</v>
      </c>
      <c r="BH172" s="40">
        <v>3157214</v>
      </c>
      <c r="BI172" s="31">
        <v>0</v>
      </c>
      <c r="BJ172" s="31">
        <v>0</v>
      </c>
      <c r="BK172" s="31">
        <v>0</v>
      </c>
      <c r="BL172" s="31">
        <v>0</v>
      </c>
      <c r="BM172" s="31">
        <v>3157213.6</v>
      </c>
      <c r="BN172" s="31">
        <v>0</v>
      </c>
      <c r="BO172" s="31">
        <v>0</v>
      </c>
      <c r="BP172" s="31">
        <v>0</v>
      </c>
      <c r="BQ172" s="31">
        <v>0</v>
      </c>
      <c r="BR172" s="31">
        <v>0</v>
      </c>
      <c r="BS172" s="31">
        <v>0</v>
      </c>
      <c r="BT172" s="31">
        <v>0</v>
      </c>
      <c r="BU172" s="31">
        <v>0</v>
      </c>
      <c r="BV172" s="31">
        <v>0</v>
      </c>
      <c r="BW172" s="31">
        <v>0</v>
      </c>
      <c r="BX172" s="31">
        <v>0</v>
      </c>
      <c r="BY172" s="31">
        <v>0</v>
      </c>
      <c r="BZ172" s="31">
        <v>0</v>
      </c>
      <c r="CA172" s="31">
        <v>0</v>
      </c>
      <c r="CB172" s="31">
        <v>0</v>
      </c>
      <c r="CC172" s="31">
        <v>20943422</v>
      </c>
      <c r="CD172" s="31">
        <v>0</v>
      </c>
      <c r="CE172" s="31">
        <v>2673690</v>
      </c>
      <c r="CF172" s="31">
        <v>0</v>
      </c>
      <c r="CG172" s="31">
        <v>0</v>
      </c>
      <c r="CH172" s="31">
        <v>561364.68999999994</v>
      </c>
      <c r="CI172" s="31">
        <v>0</v>
      </c>
      <c r="CJ172" s="31">
        <v>0</v>
      </c>
      <c r="CK172" s="31">
        <v>0</v>
      </c>
      <c r="CL172" s="31">
        <v>55223</v>
      </c>
      <c r="CM172" s="31">
        <v>41124.43</v>
      </c>
      <c r="CN172" s="31">
        <v>178450.92</v>
      </c>
      <c r="CO172" s="31">
        <v>0</v>
      </c>
      <c r="CP172" s="31">
        <v>-2257820</v>
      </c>
      <c r="CQ172" s="31">
        <v>-1677547</v>
      </c>
      <c r="CR172" s="31">
        <v>49776</v>
      </c>
      <c r="CS172" s="31">
        <v>20821587</v>
      </c>
      <c r="CT172" s="31">
        <v>497573</v>
      </c>
    </row>
    <row r="173" spans="1:98" s="33" customFormat="1">
      <c r="A173" s="38" t="s">
        <v>292</v>
      </c>
      <c r="B173" s="31">
        <v>1977598</v>
      </c>
      <c r="C173" s="31">
        <v>0</v>
      </c>
      <c r="D173" s="31">
        <v>0</v>
      </c>
      <c r="E173" s="31">
        <v>0</v>
      </c>
      <c r="F173" s="31">
        <v>0</v>
      </c>
      <c r="G173" s="31">
        <v>159716.28</v>
      </c>
      <c r="H173" s="31">
        <v>522495.66</v>
      </c>
      <c r="I173" s="31">
        <v>0</v>
      </c>
      <c r="J173" s="31">
        <v>0</v>
      </c>
      <c r="K173" s="31">
        <v>0</v>
      </c>
      <c r="L173" s="31">
        <v>0</v>
      </c>
      <c r="M173" s="31">
        <v>1193817.5</v>
      </c>
      <c r="N173" s="31">
        <v>0</v>
      </c>
      <c r="O173" s="31">
        <v>0</v>
      </c>
      <c r="P173" s="31">
        <v>0</v>
      </c>
      <c r="Q173" s="31">
        <v>101568.37</v>
      </c>
      <c r="R173" s="31">
        <v>9636369</v>
      </c>
      <c r="S173" s="31">
        <v>6875874.7599999998</v>
      </c>
      <c r="T173" s="31">
        <v>0</v>
      </c>
      <c r="U173" s="31">
        <v>23164.34</v>
      </c>
      <c r="V173" s="31">
        <v>0</v>
      </c>
      <c r="W173" s="31">
        <v>0</v>
      </c>
      <c r="X173" s="31">
        <v>184014.95</v>
      </c>
      <c r="Y173" s="31">
        <v>0</v>
      </c>
      <c r="Z173" s="31">
        <v>58387.03</v>
      </c>
      <c r="AA173" s="31">
        <v>0</v>
      </c>
      <c r="AB173" s="31">
        <v>0</v>
      </c>
      <c r="AC173" s="31">
        <v>0</v>
      </c>
      <c r="AD173" s="31">
        <v>42842.14</v>
      </c>
      <c r="AE173" s="31">
        <v>0</v>
      </c>
      <c r="AF173" s="31">
        <v>0</v>
      </c>
      <c r="AG173" s="31">
        <v>465328.32</v>
      </c>
      <c r="AH173" s="31">
        <v>0</v>
      </c>
      <c r="AI173" s="31">
        <v>51095.75</v>
      </c>
      <c r="AJ173" s="31">
        <v>4869.3999999999996</v>
      </c>
      <c r="AK173" s="31">
        <v>0</v>
      </c>
      <c r="AL173" s="31">
        <v>0</v>
      </c>
      <c r="AM173" s="31">
        <v>130486.26</v>
      </c>
      <c r="AN173" s="31">
        <v>90620.08</v>
      </c>
      <c r="AO173" s="31">
        <v>0</v>
      </c>
      <c r="AP173" s="31">
        <v>0</v>
      </c>
      <c r="AQ173" s="31">
        <v>0</v>
      </c>
      <c r="AR173" s="31">
        <v>889049.09</v>
      </c>
      <c r="AS173" s="31">
        <v>0</v>
      </c>
      <c r="AT173" s="31">
        <v>274577.43</v>
      </c>
      <c r="AU173" s="31">
        <v>0</v>
      </c>
      <c r="AV173" s="31">
        <v>0</v>
      </c>
      <c r="AW173" s="31">
        <v>0</v>
      </c>
      <c r="AX173" s="31">
        <v>0</v>
      </c>
      <c r="AY173" s="31">
        <v>0</v>
      </c>
      <c r="AZ173" s="31">
        <v>629.75</v>
      </c>
      <c r="BA173" s="31">
        <v>0</v>
      </c>
      <c r="BB173" s="31">
        <v>545429.22</v>
      </c>
      <c r="BC173" s="31">
        <v>0</v>
      </c>
      <c r="BD173" s="31">
        <v>0</v>
      </c>
      <c r="BE173" s="31">
        <v>0</v>
      </c>
      <c r="BF173" s="31">
        <v>0</v>
      </c>
      <c r="BG173" s="31">
        <v>0</v>
      </c>
      <c r="BH173" s="40">
        <v>1016215</v>
      </c>
      <c r="BI173" s="31">
        <v>0</v>
      </c>
      <c r="BJ173" s="31">
        <v>0</v>
      </c>
      <c r="BK173" s="31">
        <v>0</v>
      </c>
      <c r="BL173" s="31">
        <v>0</v>
      </c>
      <c r="BM173" s="31">
        <v>1016214.77</v>
      </c>
      <c r="BN173" s="31">
        <v>0</v>
      </c>
      <c r="BO173" s="31">
        <v>0</v>
      </c>
      <c r="BP173" s="31">
        <v>0</v>
      </c>
      <c r="BQ173" s="31">
        <v>0</v>
      </c>
      <c r="BR173" s="31">
        <v>0</v>
      </c>
      <c r="BS173" s="31">
        <v>0</v>
      </c>
      <c r="BT173" s="31">
        <v>0</v>
      </c>
      <c r="BU173" s="31">
        <v>0</v>
      </c>
      <c r="BV173" s="31">
        <v>0</v>
      </c>
      <c r="BW173" s="31">
        <v>0</v>
      </c>
      <c r="BX173" s="31">
        <v>0</v>
      </c>
      <c r="BY173" s="31">
        <v>0</v>
      </c>
      <c r="BZ173" s="31">
        <v>0</v>
      </c>
      <c r="CA173" s="31">
        <v>0</v>
      </c>
      <c r="CB173" s="31">
        <v>0</v>
      </c>
      <c r="CC173" s="31">
        <v>17512782</v>
      </c>
      <c r="CD173" s="31">
        <v>0</v>
      </c>
      <c r="CE173" s="31">
        <v>1747965</v>
      </c>
      <c r="CF173" s="31">
        <v>120756.2</v>
      </c>
      <c r="CG173" s="31">
        <v>0</v>
      </c>
      <c r="CH173" s="31">
        <v>350960.98</v>
      </c>
      <c r="CI173" s="31">
        <v>0</v>
      </c>
      <c r="CJ173" s="31">
        <v>0</v>
      </c>
      <c r="CK173" s="31">
        <v>0</v>
      </c>
      <c r="CL173" s="31">
        <v>59640</v>
      </c>
      <c r="CM173" s="31">
        <v>44424.65</v>
      </c>
      <c r="CN173" s="31">
        <v>442405.22</v>
      </c>
      <c r="CO173" s="31">
        <v>1438077</v>
      </c>
      <c r="CP173" s="31">
        <v>-2239297</v>
      </c>
      <c r="CQ173" s="31">
        <v>-1411944</v>
      </c>
      <c r="CR173" s="31">
        <v>39768</v>
      </c>
      <c r="CS173" s="31">
        <v>16506703</v>
      </c>
      <c r="CT173" s="31">
        <v>413323</v>
      </c>
    </row>
    <row r="174" spans="1:98" s="33" customFormat="1">
      <c r="A174" s="38" t="s">
        <v>401</v>
      </c>
      <c r="B174" s="31">
        <v>2137484</v>
      </c>
      <c r="C174" s="31">
        <v>0</v>
      </c>
      <c r="D174" s="31">
        <v>0</v>
      </c>
      <c r="E174" s="31">
        <v>0</v>
      </c>
      <c r="F174" s="31">
        <v>0</v>
      </c>
      <c r="G174" s="31">
        <v>0</v>
      </c>
      <c r="H174" s="31">
        <v>0</v>
      </c>
      <c r="I174" s="31">
        <v>0</v>
      </c>
      <c r="J174" s="31">
        <v>0</v>
      </c>
      <c r="K174" s="31">
        <v>0</v>
      </c>
      <c r="L174" s="31">
        <v>0</v>
      </c>
      <c r="M174" s="31">
        <v>2137484.33</v>
      </c>
      <c r="N174" s="31">
        <v>0</v>
      </c>
      <c r="O174" s="31">
        <v>0</v>
      </c>
      <c r="P174" s="31">
        <v>0</v>
      </c>
      <c r="Q174" s="31">
        <v>0</v>
      </c>
      <c r="R174" s="31">
        <v>6743682</v>
      </c>
      <c r="S174" s="31">
        <v>0</v>
      </c>
      <c r="T174" s="31">
        <v>0</v>
      </c>
      <c r="U174" s="31">
        <v>0</v>
      </c>
      <c r="V174" s="31">
        <v>0</v>
      </c>
      <c r="W174" s="31">
        <v>0</v>
      </c>
      <c r="X174" s="31">
        <v>0</v>
      </c>
      <c r="Y174" s="31">
        <v>0</v>
      </c>
      <c r="Z174" s="31">
        <v>0</v>
      </c>
      <c r="AA174" s="31">
        <v>0</v>
      </c>
      <c r="AB174" s="31">
        <v>0</v>
      </c>
      <c r="AC174" s="31">
        <v>0</v>
      </c>
      <c r="AD174" s="31">
        <v>0</v>
      </c>
      <c r="AE174" s="31">
        <v>71494</v>
      </c>
      <c r="AF174" s="31">
        <v>0</v>
      </c>
      <c r="AG174" s="31">
        <v>0</v>
      </c>
      <c r="AH174" s="31">
        <v>0</v>
      </c>
      <c r="AI174" s="31">
        <v>0</v>
      </c>
      <c r="AJ174" s="31">
        <v>2068.4</v>
      </c>
      <c r="AK174" s="31">
        <v>0</v>
      </c>
      <c r="AL174" s="31">
        <v>0</v>
      </c>
      <c r="AM174" s="31">
        <v>1114548.76</v>
      </c>
      <c r="AN174" s="31">
        <v>0</v>
      </c>
      <c r="AO174" s="31">
        <v>0</v>
      </c>
      <c r="AP174" s="31">
        <v>0</v>
      </c>
      <c r="AQ174" s="31">
        <v>5555570.9400000004</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40">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2847047</v>
      </c>
      <c r="CD174" s="31">
        <v>0</v>
      </c>
      <c r="CE174" s="31">
        <v>0</v>
      </c>
      <c r="CF174" s="31">
        <v>147469</v>
      </c>
      <c r="CG174" s="31">
        <v>0</v>
      </c>
      <c r="CH174" s="31">
        <v>0</v>
      </c>
      <c r="CI174" s="31">
        <v>0</v>
      </c>
      <c r="CJ174" s="31">
        <v>0</v>
      </c>
      <c r="CK174" s="31">
        <v>0</v>
      </c>
      <c r="CL174" s="31">
        <v>0</v>
      </c>
      <c r="CM174" s="31">
        <v>0</v>
      </c>
      <c r="CN174" s="31">
        <v>2699577.84</v>
      </c>
      <c r="CO174" s="31">
        <v>0</v>
      </c>
      <c r="CP174" s="31">
        <v>0</v>
      </c>
      <c r="CQ174" s="31">
        <v>0</v>
      </c>
      <c r="CR174" s="31">
        <v>0</v>
      </c>
      <c r="CS174" s="31">
        <v>0</v>
      </c>
      <c r="CT174" s="31">
        <v>0</v>
      </c>
    </row>
    <row r="175" spans="1:98" s="33" customFormat="1">
      <c r="A175" s="38" t="s">
        <v>293</v>
      </c>
      <c r="B175" s="31">
        <v>8777346</v>
      </c>
      <c r="C175" s="31">
        <v>0</v>
      </c>
      <c r="D175" s="31">
        <v>0</v>
      </c>
      <c r="E175" s="31">
        <v>0</v>
      </c>
      <c r="F175" s="31">
        <v>0</v>
      </c>
      <c r="G175" s="31">
        <v>1341973.67</v>
      </c>
      <c r="H175" s="31">
        <v>2671652.9</v>
      </c>
      <c r="I175" s="31">
        <v>0</v>
      </c>
      <c r="J175" s="31">
        <v>16595.16</v>
      </c>
      <c r="K175" s="31">
        <v>0</v>
      </c>
      <c r="L175" s="31">
        <v>0</v>
      </c>
      <c r="M175" s="31">
        <v>4492940.12</v>
      </c>
      <c r="N175" s="31">
        <v>45656.56</v>
      </c>
      <c r="O175" s="31">
        <v>15990.66</v>
      </c>
      <c r="P175" s="31">
        <v>0</v>
      </c>
      <c r="Q175" s="31">
        <v>192536.81</v>
      </c>
      <c r="R175" s="31">
        <v>23069536</v>
      </c>
      <c r="S175" s="31">
        <v>14038430.109999999</v>
      </c>
      <c r="T175" s="31">
        <v>0</v>
      </c>
      <c r="U175" s="31">
        <v>25723.33</v>
      </c>
      <c r="V175" s="31">
        <v>0</v>
      </c>
      <c r="W175" s="31">
        <v>0</v>
      </c>
      <c r="X175" s="31">
        <v>0</v>
      </c>
      <c r="Y175" s="31">
        <v>0</v>
      </c>
      <c r="Z175" s="31">
        <v>0</v>
      </c>
      <c r="AA175" s="31">
        <v>28350.95</v>
      </c>
      <c r="AB175" s="31">
        <v>9400</v>
      </c>
      <c r="AC175" s="31">
        <v>0</v>
      </c>
      <c r="AD175" s="31">
        <v>0</v>
      </c>
      <c r="AE175" s="31">
        <v>20839.86</v>
      </c>
      <c r="AF175" s="31">
        <v>0</v>
      </c>
      <c r="AG175" s="31">
        <v>0</v>
      </c>
      <c r="AH175" s="31">
        <v>0</v>
      </c>
      <c r="AI175" s="31">
        <v>0</v>
      </c>
      <c r="AJ175" s="31">
        <v>-265858.58</v>
      </c>
      <c r="AK175" s="31">
        <v>0</v>
      </c>
      <c r="AL175" s="31">
        <v>0</v>
      </c>
      <c r="AM175" s="31">
        <v>1150579.8899999999</v>
      </c>
      <c r="AN175" s="31">
        <v>138023.82999999999</v>
      </c>
      <c r="AO175" s="31">
        <v>45476.29</v>
      </c>
      <c r="AP175" s="31">
        <v>0</v>
      </c>
      <c r="AQ175" s="31">
        <v>0</v>
      </c>
      <c r="AR175" s="31">
        <v>4569998.6399999997</v>
      </c>
      <c r="AS175" s="31">
        <v>2240668.19</v>
      </c>
      <c r="AT175" s="31">
        <v>914.5</v>
      </c>
      <c r="AU175" s="31">
        <v>12.35</v>
      </c>
      <c r="AV175" s="31">
        <v>0</v>
      </c>
      <c r="AW175" s="31">
        <v>0</v>
      </c>
      <c r="AX175" s="31">
        <v>45965.9</v>
      </c>
      <c r="AY175" s="31">
        <v>0</v>
      </c>
      <c r="AZ175" s="31">
        <v>19006.75</v>
      </c>
      <c r="BA175" s="31">
        <v>0</v>
      </c>
      <c r="BB175" s="31">
        <v>997369.64</v>
      </c>
      <c r="BC175" s="31">
        <v>0</v>
      </c>
      <c r="BD175" s="31">
        <v>4634.41</v>
      </c>
      <c r="BE175" s="31">
        <v>0</v>
      </c>
      <c r="BF175" s="31">
        <v>0</v>
      </c>
      <c r="BG175" s="31">
        <v>0</v>
      </c>
      <c r="BH175" s="40">
        <v>19068480</v>
      </c>
      <c r="BI175" s="31">
        <v>0</v>
      </c>
      <c r="BJ175" s="31">
        <v>0</v>
      </c>
      <c r="BK175" s="31">
        <v>12500000</v>
      </c>
      <c r="BL175" s="31">
        <v>0</v>
      </c>
      <c r="BM175" s="31">
        <v>4938492.34</v>
      </c>
      <c r="BN175" s="31">
        <v>0</v>
      </c>
      <c r="BO175" s="31">
        <v>0</v>
      </c>
      <c r="BP175" s="31">
        <v>1610592.85</v>
      </c>
      <c r="BQ175" s="31">
        <v>19394.849999999999</v>
      </c>
      <c r="BR175" s="31">
        <v>0</v>
      </c>
      <c r="BS175" s="31">
        <v>0</v>
      </c>
      <c r="BT175" s="31">
        <v>0</v>
      </c>
      <c r="BU175" s="31">
        <v>0</v>
      </c>
      <c r="BV175" s="31">
        <v>0</v>
      </c>
      <c r="BW175" s="31">
        <v>0</v>
      </c>
      <c r="BX175" s="31">
        <v>0</v>
      </c>
      <c r="BY175" s="31">
        <v>0</v>
      </c>
      <c r="BZ175" s="31">
        <v>0</v>
      </c>
      <c r="CA175" s="31">
        <v>0</v>
      </c>
      <c r="CB175" s="31">
        <v>0</v>
      </c>
      <c r="CC175" s="31">
        <v>41738868</v>
      </c>
      <c r="CD175" s="31">
        <v>180204.45</v>
      </c>
      <c r="CE175" s="31">
        <v>4473310</v>
      </c>
      <c r="CF175" s="31">
        <v>0</v>
      </c>
      <c r="CG175" s="31">
        <v>0</v>
      </c>
      <c r="CH175" s="31">
        <v>1134749.18</v>
      </c>
      <c r="CI175" s="31">
        <v>0</v>
      </c>
      <c r="CJ175" s="31">
        <v>0</v>
      </c>
      <c r="CK175" s="31">
        <v>0</v>
      </c>
      <c r="CL175" s="31">
        <v>127380</v>
      </c>
      <c r="CM175" s="31">
        <v>46261.32</v>
      </c>
      <c r="CN175" s="31">
        <v>304625.23</v>
      </c>
      <c r="CO175" s="31">
        <v>3223727</v>
      </c>
      <c r="CP175" s="31">
        <v>-4991248</v>
      </c>
      <c r="CQ175" s="31">
        <v>-3426820</v>
      </c>
      <c r="CR175" s="31">
        <v>102790</v>
      </c>
      <c r="CS175" s="31">
        <v>39642954</v>
      </c>
      <c r="CT175" s="31">
        <v>920935</v>
      </c>
    </row>
    <row r="176" spans="1:98" s="33" customFormat="1">
      <c r="A176" s="38" t="s">
        <v>294</v>
      </c>
      <c r="B176" s="31">
        <v>1964220</v>
      </c>
      <c r="C176" s="31">
        <v>0</v>
      </c>
      <c r="D176" s="31">
        <v>0</v>
      </c>
      <c r="E176" s="31">
        <v>0</v>
      </c>
      <c r="F176" s="31">
        <v>0</v>
      </c>
      <c r="G176" s="31">
        <v>192106.49</v>
      </c>
      <c r="H176" s="31">
        <v>473807.65</v>
      </c>
      <c r="I176" s="31">
        <v>0</v>
      </c>
      <c r="J176" s="31">
        <v>11972</v>
      </c>
      <c r="K176" s="31">
        <v>0</v>
      </c>
      <c r="L176" s="31">
        <v>0</v>
      </c>
      <c r="M176" s="31">
        <v>1234609.94</v>
      </c>
      <c r="N176" s="31">
        <v>0</v>
      </c>
      <c r="O176" s="31">
        <v>0</v>
      </c>
      <c r="P176" s="31">
        <v>0</v>
      </c>
      <c r="Q176" s="31">
        <v>51723.78</v>
      </c>
      <c r="R176" s="31">
        <v>5256148</v>
      </c>
      <c r="S176" s="31">
        <v>3142000.72</v>
      </c>
      <c r="T176" s="31">
        <v>0</v>
      </c>
      <c r="U176" s="31">
        <v>15489.95</v>
      </c>
      <c r="V176" s="31">
        <v>0</v>
      </c>
      <c r="W176" s="31">
        <v>0</v>
      </c>
      <c r="X176" s="31">
        <v>52657.67</v>
      </c>
      <c r="Y176" s="31">
        <v>0</v>
      </c>
      <c r="Z176" s="31">
        <v>58750.47</v>
      </c>
      <c r="AA176" s="31">
        <v>0</v>
      </c>
      <c r="AB176" s="31">
        <v>0</v>
      </c>
      <c r="AC176" s="31">
        <v>0</v>
      </c>
      <c r="AD176" s="31">
        <v>52737.04</v>
      </c>
      <c r="AE176" s="31">
        <v>66733.87</v>
      </c>
      <c r="AF176" s="31">
        <v>0</v>
      </c>
      <c r="AG176" s="31">
        <v>130540.86</v>
      </c>
      <c r="AH176" s="31">
        <v>0</v>
      </c>
      <c r="AI176" s="31">
        <v>152336.26</v>
      </c>
      <c r="AJ176" s="31">
        <v>6258.32</v>
      </c>
      <c r="AK176" s="31">
        <v>0</v>
      </c>
      <c r="AL176" s="31">
        <v>0</v>
      </c>
      <c r="AM176" s="31">
        <v>335074.87</v>
      </c>
      <c r="AN176" s="31">
        <v>38585.93</v>
      </c>
      <c r="AO176" s="31">
        <v>0</v>
      </c>
      <c r="AP176" s="31">
        <v>0</v>
      </c>
      <c r="AQ176" s="31">
        <v>0</v>
      </c>
      <c r="AR176" s="31">
        <v>910233.38</v>
      </c>
      <c r="AS176" s="31">
        <v>0</v>
      </c>
      <c r="AT176" s="31">
        <v>78082.320000000007</v>
      </c>
      <c r="AU176" s="31">
        <v>0</v>
      </c>
      <c r="AV176" s="31">
        <v>0</v>
      </c>
      <c r="AW176" s="31">
        <v>0</v>
      </c>
      <c r="AX176" s="31">
        <v>0</v>
      </c>
      <c r="AY176" s="31">
        <v>0</v>
      </c>
      <c r="AZ176" s="31">
        <v>22222.33</v>
      </c>
      <c r="BA176" s="31">
        <v>0</v>
      </c>
      <c r="BB176" s="31">
        <v>194444.34</v>
      </c>
      <c r="BC176" s="31">
        <v>0</v>
      </c>
      <c r="BD176" s="31">
        <v>0</v>
      </c>
      <c r="BE176" s="31">
        <v>0</v>
      </c>
      <c r="BF176" s="31">
        <v>0</v>
      </c>
      <c r="BG176" s="31">
        <v>0</v>
      </c>
      <c r="BH176" s="40">
        <v>766999</v>
      </c>
      <c r="BI176" s="31">
        <v>0</v>
      </c>
      <c r="BJ176" s="31">
        <v>0</v>
      </c>
      <c r="BK176" s="31">
        <v>0</v>
      </c>
      <c r="BL176" s="31">
        <v>0</v>
      </c>
      <c r="BM176" s="31">
        <v>766999.36</v>
      </c>
      <c r="BN176" s="31">
        <v>0</v>
      </c>
      <c r="BO176" s="31">
        <v>0</v>
      </c>
      <c r="BP176" s="31">
        <v>0</v>
      </c>
      <c r="BQ176" s="31">
        <v>0</v>
      </c>
      <c r="BR176" s="31">
        <v>0</v>
      </c>
      <c r="BS176" s="31">
        <v>0</v>
      </c>
      <c r="BT176" s="31">
        <v>0</v>
      </c>
      <c r="BU176" s="31">
        <v>0</v>
      </c>
      <c r="BV176" s="31">
        <v>0</v>
      </c>
      <c r="BW176" s="31">
        <v>0</v>
      </c>
      <c r="BX176" s="31">
        <v>0</v>
      </c>
      <c r="BY176" s="31">
        <v>0</v>
      </c>
      <c r="BZ176" s="31">
        <v>0</v>
      </c>
      <c r="CA176" s="31">
        <v>0</v>
      </c>
      <c r="CB176" s="31">
        <v>0</v>
      </c>
      <c r="CC176" s="31">
        <v>7647536</v>
      </c>
      <c r="CD176" s="31">
        <v>0</v>
      </c>
      <c r="CE176" s="31">
        <v>267758</v>
      </c>
      <c r="CF176" s="31">
        <v>78536.91</v>
      </c>
      <c r="CG176" s="31">
        <v>0</v>
      </c>
      <c r="CH176" s="31">
        <v>331138.78999999998</v>
      </c>
      <c r="CI176" s="31">
        <v>0</v>
      </c>
      <c r="CJ176" s="31">
        <v>0</v>
      </c>
      <c r="CK176" s="31">
        <v>0</v>
      </c>
      <c r="CL176" s="31">
        <v>31661</v>
      </c>
      <c r="CM176" s="31">
        <v>0</v>
      </c>
      <c r="CN176" s="31">
        <v>341004.99</v>
      </c>
      <c r="CO176" s="31">
        <v>574390</v>
      </c>
      <c r="CP176" s="31">
        <v>-1129681</v>
      </c>
      <c r="CQ176" s="31">
        <v>0</v>
      </c>
      <c r="CR176" s="31">
        <v>21718</v>
      </c>
      <c r="CS176" s="31">
        <v>6792370</v>
      </c>
      <c r="CT176" s="31">
        <v>338639</v>
      </c>
    </row>
    <row r="177" spans="1:98" s="33" customFormat="1">
      <c r="A177" s="38" t="s">
        <v>295</v>
      </c>
      <c r="B177" s="31">
        <v>5257840</v>
      </c>
      <c r="C177" s="31">
        <v>9891.3700000000008</v>
      </c>
      <c r="D177" s="31">
        <v>0</v>
      </c>
      <c r="E177" s="31">
        <v>1713298.56</v>
      </c>
      <c r="F177" s="31">
        <v>0</v>
      </c>
      <c r="G177" s="31">
        <v>439195.24</v>
      </c>
      <c r="H177" s="31">
        <v>1056046.8400000001</v>
      </c>
      <c r="I177" s="31">
        <v>0</v>
      </c>
      <c r="J177" s="31">
        <v>10619</v>
      </c>
      <c r="K177" s="31">
        <v>0</v>
      </c>
      <c r="L177" s="31">
        <v>0</v>
      </c>
      <c r="M177" s="31">
        <v>1878090.23</v>
      </c>
      <c r="N177" s="31">
        <v>0</v>
      </c>
      <c r="O177" s="31">
        <v>0</v>
      </c>
      <c r="P177" s="31">
        <v>47608.46</v>
      </c>
      <c r="Q177" s="31">
        <v>103090.47</v>
      </c>
      <c r="R177" s="31">
        <v>24006874</v>
      </c>
      <c r="S177" s="31">
        <v>19033823.350000001</v>
      </c>
      <c r="T177" s="31">
        <v>0</v>
      </c>
      <c r="U177" s="31">
        <v>52638.76</v>
      </c>
      <c r="V177" s="31">
        <v>0</v>
      </c>
      <c r="W177" s="31">
        <v>0</v>
      </c>
      <c r="X177" s="31">
        <v>0</v>
      </c>
      <c r="Y177" s="31">
        <v>0</v>
      </c>
      <c r="Z177" s="31">
        <v>0</v>
      </c>
      <c r="AA177" s="31">
        <v>0</v>
      </c>
      <c r="AB177" s="31">
        <v>0</v>
      </c>
      <c r="AC177" s="31">
        <v>0</v>
      </c>
      <c r="AD177" s="31">
        <v>1300</v>
      </c>
      <c r="AE177" s="31">
        <v>35721</v>
      </c>
      <c r="AF177" s="31">
        <v>0</v>
      </c>
      <c r="AG177" s="31">
        <v>0</v>
      </c>
      <c r="AH177" s="31">
        <v>0</v>
      </c>
      <c r="AI177" s="31">
        <v>0</v>
      </c>
      <c r="AJ177" s="31">
        <v>70391.39</v>
      </c>
      <c r="AK177" s="31">
        <v>0</v>
      </c>
      <c r="AL177" s="31">
        <v>0</v>
      </c>
      <c r="AM177" s="31">
        <v>308703.61</v>
      </c>
      <c r="AN177" s="31">
        <v>274601.90000000002</v>
      </c>
      <c r="AO177" s="31">
        <v>8343.8799999999992</v>
      </c>
      <c r="AP177" s="31">
        <v>5175</v>
      </c>
      <c r="AQ177" s="31">
        <v>0</v>
      </c>
      <c r="AR177" s="31">
        <v>2664964.9500000002</v>
      </c>
      <c r="AS177" s="31">
        <v>756036.42</v>
      </c>
      <c r="AT177" s="31">
        <v>125529.61</v>
      </c>
      <c r="AU177" s="31">
        <v>0</v>
      </c>
      <c r="AV177" s="31">
        <v>0</v>
      </c>
      <c r="AW177" s="31">
        <v>0</v>
      </c>
      <c r="AX177" s="31">
        <v>0</v>
      </c>
      <c r="AY177" s="31">
        <v>0</v>
      </c>
      <c r="AZ177" s="31">
        <v>2427.2600000000002</v>
      </c>
      <c r="BA177" s="31">
        <v>0</v>
      </c>
      <c r="BB177" s="31">
        <v>646728.93999999994</v>
      </c>
      <c r="BC177" s="31">
        <v>0</v>
      </c>
      <c r="BD177" s="31">
        <v>20487.7</v>
      </c>
      <c r="BE177" s="31">
        <v>0</v>
      </c>
      <c r="BF177" s="31">
        <v>0</v>
      </c>
      <c r="BG177" s="31">
        <v>0</v>
      </c>
      <c r="BH177" s="40">
        <v>5112436</v>
      </c>
      <c r="BI177" s="31">
        <v>0</v>
      </c>
      <c r="BJ177" s="31">
        <v>0</v>
      </c>
      <c r="BK177" s="31">
        <v>0</v>
      </c>
      <c r="BL177" s="31">
        <v>0</v>
      </c>
      <c r="BM177" s="31">
        <v>5107007.83</v>
      </c>
      <c r="BN177" s="31">
        <v>0</v>
      </c>
      <c r="BO177" s="31">
        <v>5428.18</v>
      </c>
      <c r="BP177" s="31">
        <v>0</v>
      </c>
      <c r="BQ177" s="31">
        <v>0</v>
      </c>
      <c r="BR177" s="31">
        <v>0</v>
      </c>
      <c r="BS177" s="31">
        <v>0</v>
      </c>
      <c r="BT177" s="31">
        <v>0</v>
      </c>
      <c r="BU177" s="31">
        <v>0</v>
      </c>
      <c r="BV177" s="31">
        <v>0</v>
      </c>
      <c r="BW177" s="31">
        <v>0</v>
      </c>
      <c r="BX177" s="31">
        <v>0</v>
      </c>
      <c r="BY177" s="31">
        <v>0</v>
      </c>
      <c r="BZ177" s="31">
        <v>0</v>
      </c>
      <c r="CA177" s="31">
        <v>0</v>
      </c>
      <c r="CB177" s="31">
        <v>0</v>
      </c>
      <c r="CC177" s="31">
        <v>12207666</v>
      </c>
      <c r="CD177" s="31">
        <v>0</v>
      </c>
      <c r="CE177" s="31">
        <v>0</v>
      </c>
      <c r="CF177" s="31">
        <v>2667671.91</v>
      </c>
      <c r="CG177" s="31">
        <v>0</v>
      </c>
      <c r="CH177" s="31">
        <v>457540.65</v>
      </c>
      <c r="CI177" s="31">
        <v>0</v>
      </c>
      <c r="CJ177" s="31">
        <v>0</v>
      </c>
      <c r="CK177" s="31">
        <v>0</v>
      </c>
      <c r="CL177" s="31">
        <v>80993</v>
      </c>
      <c r="CM177" s="31">
        <v>1250.01</v>
      </c>
      <c r="CN177" s="31">
        <v>295143.98</v>
      </c>
      <c r="CO177" s="31">
        <v>1183049</v>
      </c>
      <c r="CP177" s="31">
        <v>-6898304</v>
      </c>
      <c r="CQ177" s="31">
        <v>-786346</v>
      </c>
      <c r="CR177" s="31">
        <v>45472</v>
      </c>
      <c r="CS177" s="31">
        <v>14774304</v>
      </c>
      <c r="CT177" s="31">
        <v>386891</v>
      </c>
    </row>
    <row r="178" spans="1:98" s="33" customFormat="1">
      <c r="A178" s="38" t="s">
        <v>296</v>
      </c>
      <c r="B178" s="31">
        <v>1132526</v>
      </c>
      <c r="C178" s="31">
        <v>44727.46</v>
      </c>
      <c r="D178" s="31">
        <v>0</v>
      </c>
      <c r="E178" s="31">
        <v>0</v>
      </c>
      <c r="F178" s="31">
        <v>0</v>
      </c>
      <c r="G178" s="31">
        <v>85693.35</v>
      </c>
      <c r="H178" s="31">
        <v>189101.5</v>
      </c>
      <c r="I178" s="31">
        <v>0</v>
      </c>
      <c r="J178" s="31">
        <v>434.6</v>
      </c>
      <c r="K178" s="31">
        <v>0</v>
      </c>
      <c r="L178" s="31">
        <v>0</v>
      </c>
      <c r="M178" s="31">
        <v>801489.74</v>
      </c>
      <c r="N178" s="31">
        <v>0</v>
      </c>
      <c r="O178" s="31">
        <v>0</v>
      </c>
      <c r="P178" s="31">
        <v>0</v>
      </c>
      <c r="Q178" s="31">
        <v>11079.22</v>
      </c>
      <c r="R178" s="31">
        <v>1712561</v>
      </c>
      <c r="S178" s="31">
        <v>1000744.23</v>
      </c>
      <c r="T178" s="31">
        <v>0</v>
      </c>
      <c r="U178" s="31">
        <v>5190</v>
      </c>
      <c r="V178" s="31">
        <v>0</v>
      </c>
      <c r="W178" s="31">
        <v>0</v>
      </c>
      <c r="X178" s="31">
        <v>6497.54</v>
      </c>
      <c r="Y178" s="31">
        <v>0</v>
      </c>
      <c r="Z178" s="31">
        <v>13141.02</v>
      </c>
      <c r="AA178" s="31">
        <v>0</v>
      </c>
      <c r="AB178" s="31">
        <v>0</v>
      </c>
      <c r="AC178" s="31">
        <v>0</v>
      </c>
      <c r="AD178" s="31">
        <v>0</v>
      </c>
      <c r="AE178" s="31">
        <v>0</v>
      </c>
      <c r="AF178" s="31">
        <v>333446.17</v>
      </c>
      <c r="AG178" s="31">
        <v>24400.880000000001</v>
      </c>
      <c r="AH178" s="31">
        <v>0</v>
      </c>
      <c r="AI178" s="31">
        <v>16600.95</v>
      </c>
      <c r="AJ178" s="31">
        <v>408.77</v>
      </c>
      <c r="AK178" s="31">
        <v>0</v>
      </c>
      <c r="AL178" s="31">
        <v>0</v>
      </c>
      <c r="AM178" s="31">
        <v>96610.87</v>
      </c>
      <c r="AN178" s="31">
        <v>10913.3</v>
      </c>
      <c r="AO178" s="31">
        <v>10579.1</v>
      </c>
      <c r="AP178" s="31">
        <v>0</v>
      </c>
      <c r="AQ178" s="31">
        <v>0</v>
      </c>
      <c r="AR178" s="31">
        <v>153918.20000000001</v>
      </c>
      <c r="AS178" s="31">
        <v>0</v>
      </c>
      <c r="AT178" s="31">
        <v>0</v>
      </c>
      <c r="AU178" s="31">
        <v>0</v>
      </c>
      <c r="AV178" s="31">
        <v>0</v>
      </c>
      <c r="AW178" s="31">
        <v>0</v>
      </c>
      <c r="AX178" s="31">
        <v>0</v>
      </c>
      <c r="AY178" s="31">
        <v>0</v>
      </c>
      <c r="AZ178" s="31">
        <v>0</v>
      </c>
      <c r="BA178" s="31">
        <v>0</v>
      </c>
      <c r="BB178" s="31">
        <v>40109.72</v>
      </c>
      <c r="BC178" s="31">
        <v>0</v>
      </c>
      <c r="BD178" s="31">
        <v>0</v>
      </c>
      <c r="BE178" s="31">
        <v>0</v>
      </c>
      <c r="BF178" s="31">
        <v>0</v>
      </c>
      <c r="BG178" s="31">
        <v>0</v>
      </c>
      <c r="BH178" s="40">
        <v>167741</v>
      </c>
      <c r="BI178" s="31">
        <v>0</v>
      </c>
      <c r="BJ178" s="31">
        <v>0</v>
      </c>
      <c r="BK178" s="31">
        <v>0</v>
      </c>
      <c r="BL178" s="31">
        <v>0</v>
      </c>
      <c r="BM178" s="31">
        <v>167740.69</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2362067</v>
      </c>
      <c r="CD178" s="31">
        <v>0</v>
      </c>
      <c r="CE178" s="31">
        <v>0</v>
      </c>
      <c r="CF178" s="31">
        <v>17441.02</v>
      </c>
      <c r="CG178" s="31">
        <v>0</v>
      </c>
      <c r="CH178" s="31">
        <v>79932.14</v>
      </c>
      <c r="CI178" s="31">
        <v>0</v>
      </c>
      <c r="CJ178" s="31">
        <v>0</v>
      </c>
      <c r="CK178" s="31">
        <v>0</v>
      </c>
      <c r="CL178" s="31">
        <v>8836</v>
      </c>
      <c r="CM178" s="31">
        <v>13876.66</v>
      </c>
      <c r="CN178" s="31">
        <v>31136.89</v>
      </c>
      <c r="CO178" s="31">
        <v>0</v>
      </c>
      <c r="CP178" s="31">
        <v>-226380</v>
      </c>
      <c r="CQ178" s="31">
        <v>0</v>
      </c>
      <c r="CR178" s="31">
        <v>6834</v>
      </c>
      <c r="CS178" s="31">
        <v>1979149</v>
      </c>
      <c r="CT178" s="31">
        <v>451241</v>
      </c>
    </row>
    <row r="179" spans="1:98" s="33" customFormat="1">
      <c r="A179" s="38" t="s">
        <v>297</v>
      </c>
      <c r="B179" s="31">
        <v>2773389</v>
      </c>
      <c r="C179" s="31">
        <v>0</v>
      </c>
      <c r="D179" s="31">
        <v>0</v>
      </c>
      <c r="E179" s="31">
        <v>0</v>
      </c>
      <c r="F179" s="31">
        <v>130871.93</v>
      </c>
      <c r="G179" s="31">
        <v>285152.90999999997</v>
      </c>
      <c r="H179" s="31">
        <v>710212.31</v>
      </c>
      <c r="I179" s="31">
        <v>0</v>
      </c>
      <c r="J179" s="31">
        <v>0</v>
      </c>
      <c r="K179" s="31">
        <v>0</v>
      </c>
      <c r="L179" s="31">
        <v>0</v>
      </c>
      <c r="M179" s="31">
        <v>1482576.3</v>
      </c>
      <c r="N179" s="31">
        <v>0</v>
      </c>
      <c r="O179" s="31">
        <v>0</v>
      </c>
      <c r="P179" s="31">
        <v>83477.11</v>
      </c>
      <c r="Q179" s="31">
        <v>81098.12</v>
      </c>
      <c r="R179" s="31">
        <v>25764780</v>
      </c>
      <c r="S179" s="31">
        <v>16113653.68</v>
      </c>
      <c r="T179" s="31">
        <v>0</v>
      </c>
      <c r="U179" s="31">
        <v>43557.82</v>
      </c>
      <c r="V179" s="31">
        <v>0</v>
      </c>
      <c r="W179" s="31">
        <v>0</v>
      </c>
      <c r="X179" s="31">
        <v>9388.07</v>
      </c>
      <c r="Y179" s="31">
        <v>0</v>
      </c>
      <c r="Z179" s="31">
        <v>0</v>
      </c>
      <c r="AA179" s="31">
        <v>8654.25</v>
      </c>
      <c r="AB179" s="31">
        <v>54659.26</v>
      </c>
      <c r="AC179" s="31">
        <v>0</v>
      </c>
      <c r="AD179" s="31">
        <v>142904.56</v>
      </c>
      <c r="AE179" s="31">
        <v>0</v>
      </c>
      <c r="AF179" s="31">
        <v>0</v>
      </c>
      <c r="AG179" s="31">
        <v>361772.23</v>
      </c>
      <c r="AH179" s="31">
        <v>0</v>
      </c>
      <c r="AI179" s="31">
        <v>104277.69</v>
      </c>
      <c r="AJ179" s="31">
        <v>42163.040000000001</v>
      </c>
      <c r="AK179" s="31">
        <v>3253495.94</v>
      </c>
      <c r="AL179" s="31">
        <v>0</v>
      </c>
      <c r="AM179" s="31">
        <v>997149.65</v>
      </c>
      <c r="AN179" s="31">
        <v>208799.25</v>
      </c>
      <c r="AO179" s="31">
        <v>891470.92</v>
      </c>
      <c r="AP179" s="31">
        <v>0</v>
      </c>
      <c r="AQ179" s="31">
        <v>0</v>
      </c>
      <c r="AR179" s="31">
        <v>3253487.31</v>
      </c>
      <c r="AS179" s="31">
        <v>0</v>
      </c>
      <c r="AT179" s="31">
        <v>172186.58</v>
      </c>
      <c r="AU179" s="31">
        <v>0</v>
      </c>
      <c r="AV179" s="31">
        <v>0</v>
      </c>
      <c r="AW179" s="31">
        <v>0</v>
      </c>
      <c r="AX179" s="31">
        <v>0</v>
      </c>
      <c r="AY179" s="31">
        <v>0</v>
      </c>
      <c r="AZ179" s="31">
        <v>103159.5</v>
      </c>
      <c r="BA179" s="31">
        <v>0</v>
      </c>
      <c r="BB179" s="31">
        <v>0</v>
      </c>
      <c r="BC179" s="31">
        <v>0</v>
      </c>
      <c r="BD179" s="31">
        <v>4000</v>
      </c>
      <c r="BE179" s="31">
        <v>0</v>
      </c>
      <c r="BF179" s="31">
        <v>0</v>
      </c>
      <c r="BG179" s="31">
        <v>0</v>
      </c>
      <c r="BH179" s="40">
        <v>1197557</v>
      </c>
      <c r="BI179" s="31">
        <v>0</v>
      </c>
      <c r="BJ179" s="31">
        <v>0</v>
      </c>
      <c r="BK179" s="31">
        <v>0</v>
      </c>
      <c r="BL179" s="31">
        <v>0</v>
      </c>
      <c r="BM179" s="31">
        <v>1022656.67</v>
      </c>
      <c r="BN179" s="31">
        <v>0</v>
      </c>
      <c r="BO179" s="31">
        <v>0</v>
      </c>
      <c r="BP179" s="31">
        <v>0</v>
      </c>
      <c r="BQ179" s="31">
        <v>174900.25</v>
      </c>
      <c r="BR179" s="31">
        <v>0</v>
      </c>
      <c r="BS179" s="31">
        <v>0</v>
      </c>
      <c r="BT179" s="31">
        <v>0</v>
      </c>
      <c r="BU179" s="31">
        <v>0</v>
      </c>
      <c r="BV179" s="31">
        <v>0</v>
      </c>
      <c r="BW179" s="31">
        <v>0</v>
      </c>
      <c r="BX179" s="31">
        <v>0</v>
      </c>
      <c r="BY179" s="31">
        <v>0</v>
      </c>
      <c r="BZ179" s="31">
        <v>0</v>
      </c>
      <c r="CA179" s="31">
        <v>0</v>
      </c>
      <c r="CB179" s="31">
        <v>0</v>
      </c>
      <c r="CC179" s="31">
        <v>6600030</v>
      </c>
      <c r="CD179" s="31">
        <v>0</v>
      </c>
      <c r="CE179" s="31">
        <v>0</v>
      </c>
      <c r="CF179" s="31">
        <v>0</v>
      </c>
      <c r="CG179" s="31">
        <v>0</v>
      </c>
      <c r="CH179" s="31">
        <v>315140.15000000002</v>
      </c>
      <c r="CI179" s="31">
        <v>0</v>
      </c>
      <c r="CJ179" s="31">
        <v>0</v>
      </c>
      <c r="CK179" s="31">
        <v>0</v>
      </c>
      <c r="CL179" s="31">
        <v>58904</v>
      </c>
      <c r="CM179" s="31">
        <v>44513.27</v>
      </c>
      <c r="CN179" s="31">
        <v>125826.86</v>
      </c>
      <c r="CO179" s="31">
        <v>0</v>
      </c>
      <c r="CP179" s="31">
        <v>-8108128</v>
      </c>
      <c r="CQ179" s="31">
        <v>0</v>
      </c>
      <c r="CR179" s="31">
        <v>35562</v>
      </c>
      <c r="CS179" s="31">
        <v>14128212</v>
      </c>
      <c r="CT179" s="31">
        <v>0</v>
      </c>
    </row>
    <row r="180" spans="1:98" s="33" customFormat="1">
      <c r="A180" s="38" t="s">
        <v>298</v>
      </c>
      <c r="B180" s="31">
        <v>3156683</v>
      </c>
      <c r="C180" s="31">
        <v>947573.25</v>
      </c>
      <c r="D180" s="31">
        <v>0</v>
      </c>
      <c r="E180" s="31">
        <v>0</v>
      </c>
      <c r="F180" s="31">
        <v>0</v>
      </c>
      <c r="G180" s="31">
        <v>269853.37</v>
      </c>
      <c r="H180" s="31">
        <v>462944.35</v>
      </c>
      <c r="I180" s="31">
        <v>0</v>
      </c>
      <c r="J180" s="31">
        <v>13414.38</v>
      </c>
      <c r="K180" s="31">
        <v>0</v>
      </c>
      <c r="L180" s="31">
        <v>0</v>
      </c>
      <c r="M180" s="31">
        <v>1422788.25</v>
      </c>
      <c r="N180" s="31">
        <v>0</v>
      </c>
      <c r="O180" s="31">
        <v>0</v>
      </c>
      <c r="P180" s="31">
        <v>0</v>
      </c>
      <c r="Q180" s="31">
        <v>40109.019999999997</v>
      </c>
      <c r="R180" s="31">
        <v>4696263</v>
      </c>
      <c r="S180" s="31">
        <v>3226259.36</v>
      </c>
      <c r="T180" s="31">
        <v>0</v>
      </c>
      <c r="U180" s="31">
        <v>31634.84</v>
      </c>
      <c r="V180" s="31">
        <v>0</v>
      </c>
      <c r="W180" s="31">
        <v>0</v>
      </c>
      <c r="X180" s="31">
        <v>1585.5</v>
      </c>
      <c r="Y180" s="31">
        <v>0</v>
      </c>
      <c r="Z180" s="31">
        <v>0</v>
      </c>
      <c r="AA180" s="31">
        <v>15512.29</v>
      </c>
      <c r="AB180" s="31">
        <v>0</v>
      </c>
      <c r="AC180" s="31">
        <v>0</v>
      </c>
      <c r="AD180" s="31">
        <v>663.78</v>
      </c>
      <c r="AE180" s="31">
        <v>66942</v>
      </c>
      <c r="AF180" s="31">
        <v>0</v>
      </c>
      <c r="AG180" s="31">
        <v>27667.200000000001</v>
      </c>
      <c r="AH180" s="31">
        <v>0</v>
      </c>
      <c r="AI180" s="31">
        <v>0</v>
      </c>
      <c r="AJ180" s="31">
        <v>1535.12</v>
      </c>
      <c r="AK180" s="31">
        <v>0</v>
      </c>
      <c r="AL180" s="31">
        <v>0</v>
      </c>
      <c r="AM180" s="31">
        <v>27537</v>
      </c>
      <c r="AN180" s="31">
        <v>68207.929999999993</v>
      </c>
      <c r="AO180" s="31">
        <v>0</v>
      </c>
      <c r="AP180" s="31">
        <v>0</v>
      </c>
      <c r="AQ180" s="31">
        <v>28281.18</v>
      </c>
      <c r="AR180" s="31">
        <v>728787.9</v>
      </c>
      <c r="AS180" s="31">
        <v>0</v>
      </c>
      <c r="AT180" s="31">
        <v>0</v>
      </c>
      <c r="AU180" s="31">
        <v>0</v>
      </c>
      <c r="AV180" s="31">
        <v>0</v>
      </c>
      <c r="AW180" s="31">
        <v>0</v>
      </c>
      <c r="AX180" s="31">
        <v>0</v>
      </c>
      <c r="AY180" s="31">
        <v>0</v>
      </c>
      <c r="AZ180" s="31">
        <v>0</v>
      </c>
      <c r="BA180" s="31">
        <v>0</v>
      </c>
      <c r="BB180" s="31">
        <v>347228.24</v>
      </c>
      <c r="BC180" s="31">
        <v>0</v>
      </c>
      <c r="BD180" s="31">
        <v>0</v>
      </c>
      <c r="BE180" s="31">
        <v>0</v>
      </c>
      <c r="BF180" s="31">
        <v>124420.38</v>
      </c>
      <c r="BG180" s="31">
        <v>0</v>
      </c>
      <c r="BH180" s="40">
        <v>53691</v>
      </c>
      <c r="BI180" s="31">
        <v>0</v>
      </c>
      <c r="BJ180" s="31">
        <v>0</v>
      </c>
      <c r="BK180" s="31">
        <v>0</v>
      </c>
      <c r="BL180" s="31">
        <v>0</v>
      </c>
      <c r="BM180" s="31">
        <v>24612.51</v>
      </c>
      <c r="BN180" s="31">
        <v>0</v>
      </c>
      <c r="BO180" s="31">
        <v>29078.799999999999</v>
      </c>
      <c r="BP180" s="31">
        <v>0</v>
      </c>
      <c r="BQ180" s="31">
        <v>0</v>
      </c>
      <c r="BR180" s="31">
        <v>0</v>
      </c>
      <c r="BS180" s="31">
        <v>0</v>
      </c>
      <c r="BT180" s="31">
        <v>0</v>
      </c>
      <c r="BU180" s="31">
        <v>0</v>
      </c>
      <c r="BV180" s="31">
        <v>0</v>
      </c>
      <c r="BW180" s="31">
        <v>0</v>
      </c>
      <c r="BX180" s="31">
        <v>0</v>
      </c>
      <c r="BY180" s="31">
        <v>0</v>
      </c>
      <c r="BZ180" s="31">
        <v>0</v>
      </c>
      <c r="CA180" s="31">
        <v>0</v>
      </c>
      <c r="CB180" s="31">
        <v>0</v>
      </c>
      <c r="CC180" s="31">
        <v>5932653</v>
      </c>
      <c r="CD180" s="31">
        <v>263159.09999999998</v>
      </c>
      <c r="CE180" s="31">
        <v>0</v>
      </c>
      <c r="CF180" s="31">
        <v>0</v>
      </c>
      <c r="CG180" s="31">
        <v>0</v>
      </c>
      <c r="CH180" s="31">
        <v>61656.49</v>
      </c>
      <c r="CI180" s="31">
        <v>0</v>
      </c>
      <c r="CJ180" s="31">
        <v>0</v>
      </c>
      <c r="CK180" s="31">
        <v>0</v>
      </c>
      <c r="CL180" s="31">
        <v>29452</v>
      </c>
      <c r="CM180" s="31">
        <v>48010.57</v>
      </c>
      <c r="CN180" s="31">
        <v>77402.720000000001</v>
      </c>
      <c r="CO180" s="31">
        <v>0</v>
      </c>
      <c r="CP180" s="31">
        <v>-1055423</v>
      </c>
      <c r="CQ180" s="31">
        <v>0</v>
      </c>
      <c r="CR180" s="31">
        <v>19754</v>
      </c>
      <c r="CS180" s="31">
        <v>6578637</v>
      </c>
      <c r="CT180" s="31">
        <v>-89996</v>
      </c>
    </row>
    <row r="181" spans="1:98" s="33" customFormat="1">
      <c r="A181" s="38" t="s">
        <v>299</v>
      </c>
      <c r="B181" s="31">
        <v>50845812</v>
      </c>
      <c r="C181" s="31">
        <v>109227.93</v>
      </c>
      <c r="D181" s="31">
        <v>0</v>
      </c>
      <c r="E181" s="31">
        <v>1048791.21</v>
      </c>
      <c r="F181" s="31">
        <v>0</v>
      </c>
      <c r="G181" s="31">
        <v>4715640.53</v>
      </c>
      <c r="H181" s="31">
        <v>13136445.050000001</v>
      </c>
      <c r="I181" s="31">
        <v>0</v>
      </c>
      <c r="J181" s="31">
        <v>121764.26</v>
      </c>
      <c r="K181" s="31">
        <v>612690.41</v>
      </c>
      <c r="L181" s="31">
        <v>0</v>
      </c>
      <c r="M181" s="31">
        <v>30212430.68</v>
      </c>
      <c r="N181" s="31">
        <v>0</v>
      </c>
      <c r="O181" s="31">
        <v>0</v>
      </c>
      <c r="P181" s="31">
        <v>0</v>
      </c>
      <c r="Q181" s="31">
        <v>888822.19</v>
      </c>
      <c r="R181" s="31">
        <v>136149513</v>
      </c>
      <c r="S181" s="31">
        <v>87548462.989999995</v>
      </c>
      <c r="T181" s="31">
        <v>0</v>
      </c>
      <c r="U181" s="31">
        <v>114819.19</v>
      </c>
      <c r="V181" s="31">
        <v>0</v>
      </c>
      <c r="W181" s="31">
        <v>0</v>
      </c>
      <c r="X181" s="31">
        <v>8078</v>
      </c>
      <c r="Y181" s="31">
        <v>0</v>
      </c>
      <c r="Z181" s="31">
        <v>0</v>
      </c>
      <c r="AA181" s="31">
        <v>0</v>
      </c>
      <c r="AB181" s="31">
        <v>10000</v>
      </c>
      <c r="AC181" s="31">
        <v>0</v>
      </c>
      <c r="AD181" s="31">
        <v>260241.9</v>
      </c>
      <c r="AE181" s="31">
        <v>1029251.1</v>
      </c>
      <c r="AF181" s="31">
        <v>0</v>
      </c>
      <c r="AG181" s="31">
        <v>3388636.8</v>
      </c>
      <c r="AH181" s="31">
        <v>0</v>
      </c>
      <c r="AI181" s="31">
        <v>0</v>
      </c>
      <c r="AJ181" s="31">
        <v>209506.35</v>
      </c>
      <c r="AK181" s="31">
        <v>0</v>
      </c>
      <c r="AL181" s="31">
        <v>0</v>
      </c>
      <c r="AM181" s="31">
        <v>720767.5</v>
      </c>
      <c r="AN181" s="31">
        <v>1462627.72</v>
      </c>
      <c r="AO181" s="31">
        <v>1876000.1</v>
      </c>
      <c r="AP181" s="31">
        <v>49924.480000000003</v>
      </c>
      <c r="AQ181" s="31">
        <v>0</v>
      </c>
      <c r="AR181" s="31">
        <v>38397432</v>
      </c>
      <c r="AS181" s="31">
        <v>410259.76</v>
      </c>
      <c r="AT181" s="31">
        <v>3978.38</v>
      </c>
      <c r="AU181" s="31">
        <v>0</v>
      </c>
      <c r="AV181" s="31">
        <v>0</v>
      </c>
      <c r="AW181" s="31">
        <v>0</v>
      </c>
      <c r="AX181" s="31">
        <v>0</v>
      </c>
      <c r="AY181" s="31">
        <v>393312.52</v>
      </c>
      <c r="AZ181" s="31">
        <v>265561.09000000003</v>
      </c>
      <c r="BA181" s="31">
        <v>0</v>
      </c>
      <c r="BB181" s="31">
        <v>0</v>
      </c>
      <c r="BC181" s="31">
        <v>0</v>
      </c>
      <c r="BD181" s="31">
        <v>653</v>
      </c>
      <c r="BE181" s="31">
        <v>0</v>
      </c>
      <c r="BF181" s="31">
        <v>0</v>
      </c>
      <c r="BG181" s="31">
        <v>0</v>
      </c>
      <c r="BH181" s="40">
        <v>30498891</v>
      </c>
      <c r="BI181" s="31">
        <v>0</v>
      </c>
      <c r="BJ181" s="31">
        <v>0</v>
      </c>
      <c r="BK181" s="31">
        <v>0</v>
      </c>
      <c r="BL181" s="31">
        <v>0</v>
      </c>
      <c r="BM181" s="31">
        <v>30151975</v>
      </c>
      <c r="BN181" s="31">
        <v>0</v>
      </c>
      <c r="BO181" s="31">
        <v>25</v>
      </c>
      <c r="BP181" s="31">
        <v>0</v>
      </c>
      <c r="BQ181" s="31">
        <v>346890.87</v>
      </c>
      <c r="BR181" s="31">
        <v>0</v>
      </c>
      <c r="BS181" s="31">
        <v>0</v>
      </c>
      <c r="BT181" s="31">
        <v>0</v>
      </c>
      <c r="BU181" s="31">
        <v>0</v>
      </c>
      <c r="BV181" s="31">
        <v>0</v>
      </c>
      <c r="BW181" s="31">
        <v>0</v>
      </c>
      <c r="BX181" s="31">
        <v>0</v>
      </c>
      <c r="BY181" s="31">
        <v>0</v>
      </c>
      <c r="BZ181" s="31">
        <v>0</v>
      </c>
      <c r="CA181" s="31">
        <v>0</v>
      </c>
      <c r="CB181" s="31">
        <v>0</v>
      </c>
      <c r="CC181" s="31">
        <v>152934982</v>
      </c>
      <c r="CD181" s="31">
        <v>4107511.9</v>
      </c>
      <c r="CE181" s="31">
        <v>7453872</v>
      </c>
      <c r="CF181" s="31">
        <v>0</v>
      </c>
      <c r="CG181" s="31">
        <v>0</v>
      </c>
      <c r="CH181" s="31">
        <v>3962236.05</v>
      </c>
      <c r="CI181" s="31">
        <v>0</v>
      </c>
      <c r="CJ181" s="31">
        <v>0</v>
      </c>
      <c r="CK181" s="31">
        <v>0</v>
      </c>
      <c r="CL181" s="31">
        <v>610394</v>
      </c>
      <c r="CM181" s="31">
        <v>259872.37</v>
      </c>
      <c r="CN181" s="31">
        <v>2694121.96</v>
      </c>
      <c r="CO181" s="31">
        <v>13133410</v>
      </c>
      <c r="CP181" s="31">
        <v>-24811751</v>
      </c>
      <c r="CQ181" s="31">
        <v>-12993759</v>
      </c>
      <c r="CR181" s="31">
        <v>443304</v>
      </c>
      <c r="CS181" s="31">
        <v>154949522</v>
      </c>
      <c r="CT181" s="31">
        <v>3126248</v>
      </c>
    </row>
    <row r="182" spans="1:98" s="33" customFormat="1">
      <c r="A182" s="38" t="s">
        <v>300</v>
      </c>
      <c r="B182" s="31">
        <v>16567952</v>
      </c>
      <c r="C182" s="31">
        <v>161287.85999999999</v>
      </c>
      <c r="D182" s="31">
        <v>0</v>
      </c>
      <c r="E182" s="31">
        <v>214040.06</v>
      </c>
      <c r="F182" s="31">
        <v>0</v>
      </c>
      <c r="G182" s="31">
        <v>2324080.14</v>
      </c>
      <c r="H182" s="31">
        <v>5541344.3099999996</v>
      </c>
      <c r="I182" s="31">
        <v>0</v>
      </c>
      <c r="J182" s="31">
        <v>94104.02</v>
      </c>
      <c r="K182" s="31">
        <v>0</v>
      </c>
      <c r="L182" s="31">
        <v>155042.17000000001</v>
      </c>
      <c r="M182" s="31">
        <v>7749200.3300000001</v>
      </c>
      <c r="N182" s="31">
        <v>33000</v>
      </c>
      <c r="O182" s="31">
        <v>0</v>
      </c>
      <c r="P182" s="31">
        <v>0</v>
      </c>
      <c r="Q182" s="31">
        <v>295853.40000000002</v>
      </c>
      <c r="R182" s="31">
        <v>74021738</v>
      </c>
      <c r="S182" s="31">
        <v>44017363.18</v>
      </c>
      <c r="T182" s="31">
        <v>0</v>
      </c>
      <c r="U182" s="31">
        <v>271409</v>
      </c>
      <c r="V182" s="31">
        <v>0</v>
      </c>
      <c r="W182" s="31">
        <v>0</v>
      </c>
      <c r="X182" s="31">
        <v>0</v>
      </c>
      <c r="Y182" s="31">
        <v>0</v>
      </c>
      <c r="Z182" s="31">
        <v>0</v>
      </c>
      <c r="AA182" s="31">
        <v>112728</v>
      </c>
      <c r="AB182" s="31">
        <v>20917.47</v>
      </c>
      <c r="AC182" s="31">
        <v>0</v>
      </c>
      <c r="AD182" s="31">
        <v>0</v>
      </c>
      <c r="AE182" s="31">
        <v>516883.59</v>
      </c>
      <c r="AF182" s="31">
        <v>0</v>
      </c>
      <c r="AG182" s="31">
        <v>0</v>
      </c>
      <c r="AH182" s="31">
        <v>0</v>
      </c>
      <c r="AI182" s="31">
        <v>0</v>
      </c>
      <c r="AJ182" s="31">
        <v>38031.72</v>
      </c>
      <c r="AK182" s="31">
        <v>0</v>
      </c>
      <c r="AL182" s="31">
        <v>0</v>
      </c>
      <c r="AM182" s="31">
        <v>9014053.4499999993</v>
      </c>
      <c r="AN182" s="31">
        <v>671126.62</v>
      </c>
      <c r="AO182" s="31">
        <v>11844.29</v>
      </c>
      <c r="AP182" s="31">
        <v>0</v>
      </c>
      <c r="AQ182" s="31">
        <v>8000</v>
      </c>
      <c r="AR182" s="31">
        <v>14197973.93</v>
      </c>
      <c r="AS182" s="31">
        <v>0</v>
      </c>
      <c r="AT182" s="31">
        <v>1545946.99</v>
      </c>
      <c r="AU182" s="31">
        <v>0</v>
      </c>
      <c r="AV182" s="31">
        <v>0</v>
      </c>
      <c r="AW182" s="31">
        <v>0</v>
      </c>
      <c r="AX182" s="31">
        <v>0</v>
      </c>
      <c r="AY182" s="31">
        <v>0</v>
      </c>
      <c r="AZ182" s="31">
        <v>545147.23</v>
      </c>
      <c r="BA182" s="31">
        <v>0</v>
      </c>
      <c r="BB182" s="31">
        <v>2971343.25</v>
      </c>
      <c r="BC182" s="31">
        <v>0</v>
      </c>
      <c r="BD182" s="31">
        <v>78969.72</v>
      </c>
      <c r="BE182" s="31">
        <v>0</v>
      </c>
      <c r="BF182" s="31">
        <v>0</v>
      </c>
      <c r="BG182" s="31">
        <v>0</v>
      </c>
      <c r="BH182" s="40">
        <v>2090388</v>
      </c>
      <c r="BI182" s="31">
        <v>0</v>
      </c>
      <c r="BJ182" s="31">
        <v>0</v>
      </c>
      <c r="BK182" s="31">
        <v>0</v>
      </c>
      <c r="BL182" s="31">
        <v>0</v>
      </c>
      <c r="BM182" s="31">
        <v>2090388.08</v>
      </c>
      <c r="BN182" s="31">
        <v>0</v>
      </c>
      <c r="BO182" s="31">
        <v>0</v>
      </c>
      <c r="BP182" s="31">
        <v>0</v>
      </c>
      <c r="BQ182" s="31">
        <v>0</v>
      </c>
      <c r="BR182" s="31">
        <v>0</v>
      </c>
      <c r="BS182" s="31">
        <v>0</v>
      </c>
      <c r="BT182" s="31">
        <v>0</v>
      </c>
      <c r="BU182" s="31">
        <v>0</v>
      </c>
      <c r="BV182" s="31">
        <v>0</v>
      </c>
      <c r="BW182" s="31">
        <v>0</v>
      </c>
      <c r="BX182" s="31">
        <v>0</v>
      </c>
      <c r="BY182" s="31">
        <v>0</v>
      </c>
      <c r="BZ182" s="31">
        <v>0</v>
      </c>
      <c r="CA182" s="31">
        <v>0</v>
      </c>
      <c r="CB182" s="31">
        <v>0</v>
      </c>
      <c r="CC182" s="31">
        <v>82194213</v>
      </c>
      <c r="CD182" s="31">
        <v>996885.8</v>
      </c>
      <c r="CE182" s="31">
        <v>6326166</v>
      </c>
      <c r="CF182" s="31">
        <v>0</v>
      </c>
      <c r="CG182" s="31">
        <v>0</v>
      </c>
      <c r="CH182" s="31">
        <v>1174763.8700000001</v>
      </c>
      <c r="CI182" s="31">
        <v>0</v>
      </c>
      <c r="CJ182" s="31">
        <v>0</v>
      </c>
      <c r="CK182" s="31">
        <v>0</v>
      </c>
      <c r="CL182" s="31">
        <v>357843</v>
      </c>
      <c r="CM182" s="31">
        <v>162992.01999999999</v>
      </c>
      <c r="CN182" s="31">
        <v>775869.73</v>
      </c>
      <c r="CO182" s="31">
        <v>0</v>
      </c>
      <c r="CP182" s="31">
        <v>-11931382</v>
      </c>
      <c r="CQ182" s="31">
        <v>0</v>
      </c>
      <c r="CR182" s="31">
        <v>243490</v>
      </c>
      <c r="CS182" s="31">
        <v>84087585</v>
      </c>
      <c r="CT182" s="31">
        <v>0</v>
      </c>
    </row>
    <row r="183" spans="1:98" s="33" customFormat="1">
      <c r="A183" s="38" t="s">
        <v>368</v>
      </c>
      <c r="B183" s="31">
        <v>8990084</v>
      </c>
      <c r="C183" s="31">
        <v>57140.42</v>
      </c>
      <c r="D183" s="31">
        <v>0</v>
      </c>
      <c r="E183" s="31">
        <v>0</v>
      </c>
      <c r="F183" s="31">
        <v>0</v>
      </c>
      <c r="G183" s="31">
        <v>1030068.14</v>
      </c>
      <c r="H183" s="31">
        <v>2582970.7599999998</v>
      </c>
      <c r="I183" s="31">
        <v>0</v>
      </c>
      <c r="J183" s="31">
        <v>19241.3</v>
      </c>
      <c r="K183" s="31">
        <v>0</v>
      </c>
      <c r="L183" s="31">
        <v>0</v>
      </c>
      <c r="M183" s="31">
        <v>5091866.37</v>
      </c>
      <c r="N183" s="31">
        <v>0</v>
      </c>
      <c r="O183" s="31">
        <v>0</v>
      </c>
      <c r="P183" s="31">
        <v>0</v>
      </c>
      <c r="Q183" s="31">
        <v>208796.64</v>
      </c>
      <c r="R183" s="31">
        <v>24962135</v>
      </c>
      <c r="S183" s="31">
        <v>0</v>
      </c>
      <c r="T183" s="31">
        <v>0</v>
      </c>
      <c r="U183" s="31">
        <v>66873.75</v>
      </c>
      <c r="V183" s="31">
        <v>17894134.039999999</v>
      </c>
      <c r="W183" s="31">
        <v>0</v>
      </c>
      <c r="X183" s="31">
        <v>0</v>
      </c>
      <c r="Y183" s="31">
        <v>0</v>
      </c>
      <c r="Z183" s="31">
        <v>0</v>
      </c>
      <c r="AA183" s="31">
        <v>0</v>
      </c>
      <c r="AB183" s="31">
        <v>5040.34</v>
      </c>
      <c r="AC183" s="31">
        <v>0</v>
      </c>
      <c r="AD183" s="31">
        <v>0</v>
      </c>
      <c r="AE183" s="31">
        <v>221913.55</v>
      </c>
      <c r="AF183" s="31">
        <v>0</v>
      </c>
      <c r="AG183" s="31">
        <v>492271.35</v>
      </c>
      <c r="AH183" s="31">
        <v>0</v>
      </c>
      <c r="AI183" s="31">
        <v>575668.81000000006</v>
      </c>
      <c r="AJ183" s="31">
        <v>106637.89</v>
      </c>
      <c r="AK183" s="31">
        <v>0</v>
      </c>
      <c r="AL183" s="31">
        <v>0</v>
      </c>
      <c r="AM183" s="31">
        <v>314771.34999999998</v>
      </c>
      <c r="AN183" s="31">
        <v>0</v>
      </c>
      <c r="AO183" s="31">
        <v>0</v>
      </c>
      <c r="AP183" s="31">
        <v>0</v>
      </c>
      <c r="AQ183" s="31">
        <v>0</v>
      </c>
      <c r="AR183" s="31">
        <v>4916460.58</v>
      </c>
      <c r="AS183" s="31">
        <v>0</v>
      </c>
      <c r="AT183" s="31">
        <v>1497.95</v>
      </c>
      <c r="AU183" s="31">
        <v>0</v>
      </c>
      <c r="AV183" s="31">
        <v>0</v>
      </c>
      <c r="AW183" s="31">
        <v>0</v>
      </c>
      <c r="AX183" s="31">
        <v>0</v>
      </c>
      <c r="AY183" s="31">
        <v>0</v>
      </c>
      <c r="AZ183" s="31">
        <v>1720.85</v>
      </c>
      <c r="BA183" s="31">
        <v>0</v>
      </c>
      <c r="BB183" s="31">
        <v>269422.65000000002</v>
      </c>
      <c r="BC183" s="31">
        <v>0</v>
      </c>
      <c r="BD183" s="31">
        <v>95722</v>
      </c>
      <c r="BE183" s="31">
        <v>0</v>
      </c>
      <c r="BF183" s="31">
        <v>0</v>
      </c>
      <c r="BG183" s="31">
        <v>0</v>
      </c>
      <c r="BH183" s="40">
        <v>12569083</v>
      </c>
      <c r="BI183" s="31">
        <v>0</v>
      </c>
      <c r="BJ183" s="31">
        <v>0</v>
      </c>
      <c r="BK183" s="31">
        <v>0</v>
      </c>
      <c r="BL183" s="31">
        <v>0</v>
      </c>
      <c r="BM183" s="31">
        <v>12569035.17</v>
      </c>
      <c r="BN183" s="31">
        <v>0</v>
      </c>
      <c r="BO183" s="31">
        <v>0</v>
      </c>
      <c r="BP183" s="31">
        <v>0</v>
      </c>
      <c r="BQ183" s="31">
        <v>48</v>
      </c>
      <c r="BR183" s="31">
        <v>0</v>
      </c>
      <c r="BS183" s="31">
        <v>0</v>
      </c>
      <c r="BT183" s="31">
        <v>0</v>
      </c>
      <c r="BU183" s="31">
        <v>0</v>
      </c>
      <c r="BV183" s="31">
        <v>0</v>
      </c>
      <c r="BW183" s="31">
        <v>0</v>
      </c>
      <c r="BX183" s="31">
        <v>0</v>
      </c>
      <c r="BY183" s="31">
        <v>0</v>
      </c>
      <c r="BZ183" s="31">
        <v>0</v>
      </c>
      <c r="CA183" s="31">
        <v>0</v>
      </c>
      <c r="CB183" s="31">
        <v>0</v>
      </c>
      <c r="CC183" s="31">
        <v>28919921</v>
      </c>
      <c r="CD183" s="31">
        <v>937110.6</v>
      </c>
      <c r="CE183" s="31">
        <v>0</v>
      </c>
      <c r="CF183" s="31">
        <v>0</v>
      </c>
      <c r="CG183" s="31">
        <v>0</v>
      </c>
      <c r="CH183" s="31">
        <v>605856.56000000006</v>
      </c>
      <c r="CI183" s="31">
        <v>0</v>
      </c>
      <c r="CJ183" s="31">
        <v>0</v>
      </c>
      <c r="CK183" s="31">
        <v>0</v>
      </c>
      <c r="CL183" s="31">
        <v>69212</v>
      </c>
      <c r="CM183" s="31">
        <v>54598.34</v>
      </c>
      <c r="CN183" s="31">
        <v>470232.07</v>
      </c>
      <c r="CO183" s="31">
        <v>0</v>
      </c>
      <c r="CP183" s="31">
        <v>-5518699</v>
      </c>
      <c r="CQ183" s="31">
        <v>0</v>
      </c>
      <c r="CR183" s="31">
        <v>94096</v>
      </c>
      <c r="CS183" s="31">
        <v>31846336</v>
      </c>
      <c r="CT183" s="31">
        <v>361178</v>
      </c>
    </row>
    <row r="184" spans="1:98" s="33" customFormat="1">
      <c r="A184" s="38" t="s">
        <v>301</v>
      </c>
      <c r="B184" s="31">
        <v>1024154</v>
      </c>
      <c r="C184" s="31">
        <v>0</v>
      </c>
      <c r="D184" s="31">
        <v>0</v>
      </c>
      <c r="E184" s="31">
        <v>0</v>
      </c>
      <c r="F184" s="31">
        <v>0</v>
      </c>
      <c r="G184" s="31">
        <v>130226.79</v>
      </c>
      <c r="H184" s="31">
        <v>346363.14</v>
      </c>
      <c r="I184" s="31">
        <v>0</v>
      </c>
      <c r="J184" s="31">
        <v>292.74</v>
      </c>
      <c r="K184" s="31">
        <v>0</v>
      </c>
      <c r="L184" s="31">
        <v>0</v>
      </c>
      <c r="M184" s="31">
        <v>503312.58</v>
      </c>
      <c r="N184" s="31">
        <v>0</v>
      </c>
      <c r="O184" s="31">
        <v>0</v>
      </c>
      <c r="P184" s="31">
        <v>0</v>
      </c>
      <c r="Q184" s="31">
        <v>43959.18</v>
      </c>
      <c r="R184" s="31">
        <v>3620006</v>
      </c>
      <c r="S184" s="31">
        <v>1925465.55</v>
      </c>
      <c r="T184" s="31">
        <v>0</v>
      </c>
      <c r="U184" s="31">
        <v>13704.2</v>
      </c>
      <c r="V184" s="31">
        <v>0</v>
      </c>
      <c r="W184" s="31">
        <v>0</v>
      </c>
      <c r="X184" s="31">
        <v>11142</v>
      </c>
      <c r="Y184" s="31">
        <v>0</v>
      </c>
      <c r="Z184" s="31">
        <v>29658</v>
      </c>
      <c r="AA184" s="31">
        <v>562.5</v>
      </c>
      <c r="AB184" s="31">
        <v>0</v>
      </c>
      <c r="AC184" s="31">
        <v>0</v>
      </c>
      <c r="AD184" s="31">
        <v>14517.53</v>
      </c>
      <c r="AE184" s="31">
        <v>0</v>
      </c>
      <c r="AF184" s="31">
        <v>0</v>
      </c>
      <c r="AG184" s="31">
        <v>324280.26</v>
      </c>
      <c r="AH184" s="31">
        <v>0</v>
      </c>
      <c r="AI184" s="31">
        <v>73090.48</v>
      </c>
      <c r="AJ184" s="31">
        <v>4961.45</v>
      </c>
      <c r="AK184" s="31">
        <v>0</v>
      </c>
      <c r="AL184" s="31">
        <v>0</v>
      </c>
      <c r="AM184" s="31">
        <v>31002.95</v>
      </c>
      <c r="AN184" s="31">
        <v>19556.53</v>
      </c>
      <c r="AO184" s="31">
        <v>30876.78</v>
      </c>
      <c r="AP184" s="31">
        <v>0</v>
      </c>
      <c r="AQ184" s="31">
        <v>0</v>
      </c>
      <c r="AR184" s="31">
        <v>333862.26</v>
      </c>
      <c r="AS184" s="31">
        <v>0</v>
      </c>
      <c r="AT184" s="31">
        <v>124771.62</v>
      </c>
      <c r="AU184" s="31">
        <v>0</v>
      </c>
      <c r="AV184" s="31">
        <v>0</v>
      </c>
      <c r="AW184" s="31">
        <v>0</v>
      </c>
      <c r="AX184" s="31">
        <v>0</v>
      </c>
      <c r="AY184" s="31">
        <v>0</v>
      </c>
      <c r="AZ184" s="31">
        <v>40303.01</v>
      </c>
      <c r="BA184" s="31">
        <v>0</v>
      </c>
      <c r="BB184" s="31">
        <v>113321.48</v>
      </c>
      <c r="BC184" s="31">
        <v>0</v>
      </c>
      <c r="BD184" s="31">
        <v>528929.06999999995</v>
      </c>
      <c r="BE184" s="31">
        <v>0</v>
      </c>
      <c r="BF184" s="31">
        <v>0</v>
      </c>
      <c r="BG184" s="31">
        <v>0</v>
      </c>
      <c r="BH184" s="40">
        <v>53380</v>
      </c>
      <c r="BI184" s="31">
        <v>0</v>
      </c>
      <c r="BJ184" s="31">
        <v>0</v>
      </c>
      <c r="BK184" s="31">
        <v>0</v>
      </c>
      <c r="BL184" s="31">
        <v>0</v>
      </c>
      <c r="BM184" s="31">
        <v>38095.1</v>
      </c>
      <c r="BN184" s="31">
        <v>0</v>
      </c>
      <c r="BO184" s="31">
        <v>15284.65</v>
      </c>
      <c r="BP184" s="31">
        <v>0</v>
      </c>
      <c r="BQ184" s="31">
        <v>0</v>
      </c>
      <c r="BR184" s="31">
        <v>0</v>
      </c>
      <c r="BS184" s="31">
        <v>0</v>
      </c>
      <c r="BT184" s="31">
        <v>0</v>
      </c>
      <c r="BU184" s="31">
        <v>0</v>
      </c>
      <c r="BV184" s="31">
        <v>0</v>
      </c>
      <c r="BW184" s="31">
        <v>0</v>
      </c>
      <c r="BX184" s="31">
        <v>0</v>
      </c>
      <c r="BY184" s="31">
        <v>0</v>
      </c>
      <c r="BZ184" s="31">
        <v>0</v>
      </c>
      <c r="CA184" s="31">
        <v>0</v>
      </c>
      <c r="CB184" s="31">
        <v>0</v>
      </c>
      <c r="CC184" s="31">
        <v>8162742</v>
      </c>
      <c r="CD184" s="31">
        <v>0</v>
      </c>
      <c r="CE184" s="31">
        <v>1066272</v>
      </c>
      <c r="CF184" s="31">
        <v>104969.03</v>
      </c>
      <c r="CG184" s="31">
        <v>353566.21</v>
      </c>
      <c r="CH184" s="31">
        <v>0</v>
      </c>
      <c r="CI184" s="31">
        <v>0</v>
      </c>
      <c r="CJ184" s="31">
        <v>0</v>
      </c>
      <c r="CK184" s="31">
        <v>0</v>
      </c>
      <c r="CL184" s="31">
        <v>16935.2</v>
      </c>
      <c r="CM184" s="31">
        <v>0</v>
      </c>
      <c r="CN184" s="31">
        <v>102860</v>
      </c>
      <c r="CO184" s="31">
        <v>0</v>
      </c>
      <c r="CP184" s="31">
        <v>-560449</v>
      </c>
      <c r="CQ184" s="31">
        <v>0</v>
      </c>
      <c r="CR184" s="31">
        <v>21667</v>
      </c>
      <c r="CS184" s="31">
        <v>6779789</v>
      </c>
      <c r="CT184" s="31">
        <v>277133</v>
      </c>
    </row>
    <row r="185" spans="1:98" s="33" customFormat="1">
      <c r="A185" s="38" t="s">
        <v>618</v>
      </c>
      <c r="B185" s="31">
        <v>0</v>
      </c>
      <c r="C185" s="31">
        <v>0</v>
      </c>
      <c r="D185" s="31">
        <v>0</v>
      </c>
      <c r="E185" s="31">
        <v>0</v>
      </c>
      <c r="F185" s="31">
        <v>0</v>
      </c>
      <c r="G185" s="31">
        <v>0</v>
      </c>
      <c r="H185" s="31">
        <v>0</v>
      </c>
      <c r="I185" s="31">
        <v>0</v>
      </c>
      <c r="J185" s="31">
        <v>0</v>
      </c>
      <c r="K185" s="31">
        <v>0</v>
      </c>
      <c r="L185" s="31">
        <v>0</v>
      </c>
      <c r="M185" s="31">
        <v>0</v>
      </c>
      <c r="N185" s="31">
        <v>0</v>
      </c>
      <c r="O185" s="31">
        <v>0</v>
      </c>
      <c r="P185" s="31">
        <v>0</v>
      </c>
      <c r="Q185" s="31">
        <v>0</v>
      </c>
      <c r="R185" s="31">
        <v>0</v>
      </c>
      <c r="S185" s="31">
        <v>0</v>
      </c>
      <c r="T185" s="31">
        <v>0</v>
      </c>
      <c r="U185" s="31">
        <v>0</v>
      </c>
      <c r="V185" s="31">
        <v>0</v>
      </c>
      <c r="W185" s="31">
        <v>0</v>
      </c>
      <c r="X185" s="31">
        <v>0</v>
      </c>
      <c r="Y185" s="31">
        <v>0</v>
      </c>
      <c r="Z185" s="31">
        <v>0</v>
      </c>
      <c r="AA185" s="31">
        <v>0</v>
      </c>
      <c r="AB185" s="31">
        <v>0</v>
      </c>
      <c r="AC185" s="31">
        <v>0</v>
      </c>
      <c r="AD185" s="31">
        <v>0</v>
      </c>
      <c r="AE185" s="31">
        <v>0</v>
      </c>
      <c r="AF185" s="31">
        <v>0</v>
      </c>
      <c r="AG185" s="31">
        <v>0</v>
      </c>
      <c r="AH185" s="31">
        <v>0</v>
      </c>
      <c r="AI185" s="31">
        <v>0</v>
      </c>
      <c r="AJ185" s="31">
        <v>0</v>
      </c>
      <c r="AK185" s="31">
        <v>0</v>
      </c>
      <c r="AL185" s="31">
        <v>0</v>
      </c>
      <c r="AM185" s="31">
        <v>0</v>
      </c>
      <c r="AN185" s="31">
        <v>0</v>
      </c>
      <c r="AO185" s="31">
        <v>0</v>
      </c>
      <c r="AP185" s="31">
        <v>0</v>
      </c>
      <c r="AQ185" s="31">
        <v>0</v>
      </c>
      <c r="AR185" s="31">
        <v>0</v>
      </c>
      <c r="AS185" s="31">
        <v>0</v>
      </c>
      <c r="AT185" s="31">
        <v>0</v>
      </c>
      <c r="AU185" s="31">
        <v>0</v>
      </c>
      <c r="AV185" s="31">
        <v>0</v>
      </c>
      <c r="AW185" s="31">
        <v>0</v>
      </c>
      <c r="AX185" s="31">
        <v>0</v>
      </c>
      <c r="AY185" s="31">
        <v>0</v>
      </c>
      <c r="AZ185" s="31">
        <v>0</v>
      </c>
      <c r="BA185" s="31">
        <v>0</v>
      </c>
      <c r="BB185" s="31">
        <v>0</v>
      </c>
      <c r="BC185" s="31">
        <v>0</v>
      </c>
      <c r="BD185" s="31">
        <v>0</v>
      </c>
      <c r="BE185" s="31">
        <v>0</v>
      </c>
      <c r="BF185" s="31">
        <v>0</v>
      </c>
      <c r="BG185" s="31">
        <v>0</v>
      </c>
      <c r="BH185" s="40">
        <v>0</v>
      </c>
      <c r="BI185" s="31">
        <v>0</v>
      </c>
      <c r="BJ185" s="31">
        <v>0</v>
      </c>
      <c r="BK185" s="31">
        <v>0</v>
      </c>
      <c r="BL185" s="31">
        <v>0</v>
      </c>
      <c r="BM185" s="31">
        <v>0</v>
      </c>
      <c r="BN185" s="31">
        <v>0</v>
      </c>
      <c r="BO185" s="31">
        <v>0</v>
      </c>
      <c r="BP185" s="31">
        <v>0</v>
      </c>
      <c r="BQ185" s="31">
        <v>0</v>
      </c>
      <c r="BR185" s="31">
        <v>0</v>
      </c>
      <c r="BS185" s="31">
        <v>0</v>
      </c>
      <c r="BT185" s="31">
        <v>0</v>
      </c>
      <c r="BU185" s="31">
        <v>0</v>
      </c>
      <c r="BV185" s="31">
        <v>0</v>
      </c>
      <c r="BW185" s="31">
        <v>0</v>
      </c>
      <c r="BX185" s="31">
        <v>0</v>
      </c>
      <c r="BY185" s="31">
        <v>0</v>
      </c>
      <c r="BZ185" s="31">
        <v>0</v>
      </c>
      <c r="CA185" s="31">
        <v>0</v>
      </c>
      <c r="CB185" s="31">
        <v>0</v>
      </c>
      <c r="CC185" s="31">
        <v>0</v>
      </c>
      <c r="CD185" s="31">
        <v>0</v>
      </c>
      <c r="CE185" s="31">
        <v>0</v>
      </c>
      <c r="CF185" s="31">
        <v>0</v>
      </c>
      <c r="CG185" s="31">
        <v>0</v>
      </c>
      <c r="CH185" s="31">
        <v>0</v>
      </c>
      <c r="CI185" s="31">
        <v>0</v>
      </c>
      <c r="CJ185" s="31">
        <v>0</v>
      </c>
      <c r="CK185" s="31">
        <v>0</v>
      </c>
      <c r="CL185" s="31">
        <v>0</v>
      </c>
      <c r="CM185" s="31">
        <v>0</v>
      </c>
      <c r="CN185" s="31">
        <v>0</v>
      </c>
      <c r="CO185" s="31">
        <v>0</v>
      </c>
      <c r="CP185" s="31">
        <v>0</v>
      </c>
      <c r="CQ185" s="31">
        <v>0</v>
      </c>
      <c r="CR185" s="31">
        <v>0</v>
      </c>
      <c r="CS185" s="31">
        <v>0</v>
      </c>
      <c r="CT185" s="31">
        <v>0</v>
      </c>
    </row>
    <row r="186" spans="1:98" s="33" customFormat="1">
      <c r="A186" s="38" t="s">
        <v>302</v>
      </c>
      <c r="B186" s="31">
        <v>3307888</v>
      </c>
      <c r="C186" s="31">
        <v>0</v>
      </c>
      <c r="D186" s="31">
        <v>0</v>
      </c>
      <c r="E186" s="31">
        <v>0</v>
      </c>
      <c r="F186" s="31">
        <v>0</v>
      </c>
      <c r="G186" s="31">
        <v>512444.8</v>
      </c>
      <c r="H186" s="31">
        <v>774929.64</v>
      </c>
      <c r="I186" s="31">
        <v>0</v>
      </c>
      <c r="J186" s="31">
        <v>0</v>
      </c>
      <c r="K186" s="31">
        <v>0</v>
      </c>
      <c r="L186" s="31">
        <v>0</v>
      </c>
      <c r="M186" s="31">
        <v>1931193.93</v>
      </c>
      <c r="N186" s="31">
        <v>0</v>
      </c>
      <c r="O186" s="31">
        <v>0</v>
      </c>
      <c r="P186" s="31">
        <v>0</v>
      </c>
      <c r="Q186" s="31">
        <v>89320.02</v>
      </c>
      <c r="R186" s="31">
        <v>8175280</v>
      </c>
      <c r="S186" s="31">
        <v>5681814.7400000002</v>
      </c>
      <c r="T186" s="31">
        <v>0</v>
      </c>
      <c r="U186" s="31">
        <v>21247</v>
      </c>
      <c r="V186" s="31">
        <v>0</v>
      </c>
      <c r="W186" s="31">
        <v>0</v>
      </c>
      <c r="X186" s="31">
        <v>40930.03</v>
      </c>
      <c r="Y186" s="31">
        <v>31559</v>
      </c>
      <c r="Z186" s="31">
        <v>10248.200000000001</v>
      </c>
      <c r="AA186" s="31">
        <v>0</v>
      </c>
      <c r="AB186" s="31">
        <v>38750</v>
      </c>
      <c r="AC186" s="31">
        <v>0</v>
      </c>
      <c r="AD186" s="31">
        <v>66131.11</v>
      </c>
      <c r="AE186" s="31">
        <v>0</v>
      </c>
      <c r="AF186" s="31">
        <v>0</v>
      </c>
      <c r="AG186" s="31">
        <v>224468.39</v>
      </c>
      <c r="AH186" s="31">
        <v>0</v>
      </c>
      <c r="AI186" s="31">
        <v>65538.720000000001</v>
      </c>
      <c r="AJ186" s="31">
        <v>9263.92</v>
      </c>
      <c r="AK186" s="31">
        <v>0</v>
      </c>
      <c r="AL186" s="31">
        <v>0</v>
      </c>
      <c r="AM186" s="31">
        <v>360618.84</v>
      </c>
      <c r="AN186" s="31">
        <v>32719.95</v>
      </c>
      <c r="AO186" s="31">
        <v>28371.66</v>
      </c>
      <c r="AP186" s="31">
        <v>0</v>
      </c>
      <c r="AQ186" s="31">
        <v>0</v>
      </c>
      <c r="AR186" s="31">
        <v>1183095.94</v>
      </c>
      <c r="AS186" s="31">
        <v>0</v>
      </c>
      <c r="AT186" s="31">
        <v>0</v>
      </c>
      <c r="AU186" s="31">
        <v>0</v>
      </c>
      <c r="AV186" s="31">
        <v>0</v>
      </c>
      <c r="AW186" s="31">
        <v>0</v>
      </c>
      <c r="AX186" s="31">
        <v>0</v>
      </c>
      <c r="AY186" s="31">
        <v>0</v>
      </c>
      <c r="AZ186" s="31">
        <v>42</v>
      </c>
      <c r="BA186" s="31">
        <v>0</v>
      </c>
      <c r="BB186" s="31">
        <v>368547.55</v>
      </c>
      <c r="BC186" s="31">
        <v>11932.5</v>
      </c>
      <c r="BD186" s="31">
        <v>0</v>
      </c>
      <c r="BE186" s="31">
        <v>0</v>
      </c>
      <c r="BF186" s="31">
        <v>0</v>
      </c>
      <c r="BG186" s="31">
        <v>0</v>
      </c>
      <c r="BH186" s="40">
        <v>314666</v>
      </c>
      <c r="BI186" s="31">
        <v>0</v>
      </c>
      <c r="BJ186" s="31">
        <v>0</v>
      </c>
      <c r="BK186" s="31">
        <v>0</v>
      </c>
      <c r="BL186" s="31">
        <v>0</v>
      </c>
      <c r="BM186" s="31">
        <v>303525.37</v>
      </c>
      <c r="BN186" s="31">
        <v>0</v>
      </c>
      <c r="BO186" s="31">
        <v>8215.64</v>
      </c>
      <c r="BP186" s="31">
        <v>0</v>
      </c>
      <c r="BQ186" s="31">
        <v>2925</v>
      </c>
      <c r="BR186" s="31">
        <v>17741</v>
      </c>
      <c r="BS186" s="31">
        <v>0</v>
      </c>
      <c r="BT186" s="31">
        <v>0</v>
      </c>
      <c r="BU186" s="31">
        <v>17740.650000000001</v>
      </c>
      <c r="BV186" s="31">
        <v>0</v>
      </c>
      <c r="BW186" s="31">
        <v>0</v>
      </c>
      <c r="BX186" s="31">
        <v>0</v>
      </c>
      <c r="BY186" s="31">
        <v>0</v>
      </c>
      <c r="BZ186" s="31">
        <v>0</v>
      </c>
      <c r="CA186" s="31">
        <v>0</v>
      </c>
      <c r="CB186" s="31">
        <v>0</v>
      </c>
      <c r="CC186" s="31">
        <v>12653570</v>
      </c>
      <c r="CD186" s="31">
        <v>0</v>
      </c>
      <c r="CE186" s="31">
        <v>747216</v>
      </c>
      <c r="CF186" s="31">
        <v>170208</v>
      </c>
      <c r="CG186" s="31">
        <v>0</v>
      </c>
      <c r="CH186" s="31">
        <v>315291.32</v>
      </c>
      <c r="CI186" s="31">
        <v>0</v>
      </c>
      <c r="CJ186" s="31">
        <v>0</v>
      </c>
      <c r="CK186" s="31">
        <v>0</v>
      </c>
      <c r="CL186" s="31">
        <v>55223</v>
      </c>
      <c r="CM186" s="31">
        <v>0</v>
      </c>
      <c r="CN186" s="31">
        <v>199829.32</v>
      </c>
      <c r="CO186" s="31">
        <v>0</v>
      </c>
      <c r="CP186" s="31">
        <v>-1859065</v>
      </c>
      <c r="CQ186" s="31">
        <v>-1053091</v>
      </c>
      <c r="CR186" s="31">
        <v>37306</v>
      </c>
      <c r="CS186" s="31">
        <v>13474264</v>
      </c>
      <c r="CT186" s="31">
        <v>566388</v>
      </c>
    </row>
    <row r="187" spans="1:98" s="33" customFormat="1">
      <c r="A187" s="38" t="s">
        <v>303</v>
      </c>
      <c r="B187" s="31">
        <v>2452370</v>
      </c>
      <c r="C187" s="31">
        <v>0</v>
      </c>
      <c r="D187" s="31">
        <v>0</v>
      </c>
      <c r="E187" s="31">
        <v>0</v>
      </c>
      <c r="F187" s="31">
        <v>0</v>
      </c>
      <c r="G187" s="31">
        <v>232536.85</v>
      </c>
      <c r="H187" s="31">
        <v>685340.97</v>
      </c>
      <c r="I187" s="31">
        <v>0</v>
      </c>
      <c r="J187" s="31">
        <v>3950.76</v>
      </c>
      <c r="K187" s="31">
        <v>0</v>
      </c>
      <c r="L187" s="31">
        <v>0</v>
      </c>
      <c r="M187" s="31">
        <v>1490968.01</v>
      </c>
      <c r="N187" s="31">
        <v>0</v>
      </c>
      <c r="O187" s="31">
        <v>0</v>
      </c>
      <c r="P187" s="31">
        <v>0</v>
      </c>
      <c r="Q187" s="31">
        <v>39573.040000000001</v>
      </c>
      <c r="R187" s="31">
        <v>6280913</v>
      </c>
      <c r="S187" s="31">
        <v>4275717.74</v>
      </c>
      <c r="T187" s="31">
        <v>0</v>
      </c>
      <c r="U187" s="31">
        <v>16088.85</v>
      </c>
      <c r="V187" s="31">
        <v>0</v>
      </c>
      <c r="W187" s="31">
        <v>0</v>
      </c>
      <c r="X187" s="31">
        <v>0</v>
      </c>
      <c r="Y187" s="31">
        <v>0</v>
      </c>
      <c r="Z187" s="31">
        <v>0</v>
      </c>
      <c r="AA187" s="31">
        <v>0</v>
      </c>
      <c r="AB187" s="31">
        <v>1051.17</v>
      </c>
      <c r="AC187" s="31">
        <v>0</v>
      </c>
      <c r="AD187" s="31">
        <v>6537.7</v>
      </c>
      <c r="AE187" s="31">
        <v>15410</v>
      </c>
      <c r="AF187" s="31">
        <v>0</v>
      </c>
      <c r="AG187" s="31">
        <v>0</v>
      </c>
      <c r="AH187" s="31">
        <v>0</v>
      </c>
      <c r="AI187" s="31">
        <v>0</v>
      </c>
      <c r="AJ187" s="31">
        <v>14649.64</v>
      </c>
      <c r="AK187" s="31">
        <v>0</v>
      </c>
      <c r="AL187" s="31">
        <v>0</v>
      </c>
      <c r="AM187" s="31">
        <v>51631.07</v>
      </c>
      <c r="AN187" s="31">
        <v>21778.07</v>
      </c>
      <c r="AO187" s="31">
        <v>240519.63</v>
      </c>
      <c r="AP187" s="31">
        <v>0</v>
      </c>
      <c r="AQ187" s="31">
        <v>0</v>
      </c>
      <c r="AR187" s="31">
        <v>831271.66</v>
      </c>
      <c r="AS187" s="31">
        <v>525316.78</v>
      </c>
      <c r="AT187" s="31">
        <v>-121.95</v>
      </c>
      <c r="AU187" s="31">
        <v>0</v>
      </c>
      <c r="AV187" s="31">
        <v>0</v>
      </c>
      <c r="AW187" s="31">
        <v>0</v>
      </c>
      <c r="AX187" s="31">
        <v>0</v>
      </c>
      <c r="AY187" s="31">
        <v>12470</v>
      </c>
      <c r="AZ187" s="31">
        <v>7280.53</v>
      </c>
      <c r="BA187" s="31">
        <v>0</v>
      </c>
      <c r="BB187" s="31">
        <v>230321.26</v>
      </c>
      <c r="BC187" s="31">
        <v>5409.37</v>
      </c>
      <c r="BD187" s="31">
        <v>25581.69</v>
      </c>
      <c r="BE187" s="31">
        <v>0</v>
      </c>
      <c r="BF187" s="31">
        <v>0</v>
      </c>
      <c r="BG187" s="31">
        <v>0</v>
      </c>
      <c r="BH187" s="40">
        <v>60555</v>
      </c>
      <c r="BI187" s="31">
        <v>0</v>
      </c>
      <c r="BJ187" s="31">
        <v>0</v>
      </c>
      <c r="BK187" s="31">
        <v>0</v>
      </c>
      <c r="BL187" s="31">
        <v>0</v>
      </c>
      <c r="BM187" s="31">
        <v>60555.17</v>
      </c>
      <c r="BN187" s="31">
        <v>0</v>
      </c>
      <c r="BO187" s="31">
        <v>0</v>
      </c>
      <c r="BP187" s="31">
        <v>0</v>
      </c>
      <c r="BQ187" s="31">
        <v>0</v>
      </c>
      <c r="BR187" s="31">
        <v>0</v>
      </c>
      <c r="BS187" s="31">
        <v>0</v>
      </c>
      <c r="BT187" s="31">
        <v>0</v>
      </c>
      <c r="BU187" s="31">
        <v>0</v>
      </c>
      <c r="BV187" s="31">
        <v>0</v>
      </c>
      <c r="BW187" s="31">
        <v>0</v>
      </c>
      <c r="BX187" s="31">
        <v>0</v>
      </c>
      <c r="BY187" s="31">
        <v>0</v>
      </c>
      <c r="BZ187" s="31">
        <v>0</v>
      </c>
      <c r="CA187" s="31">
        <v>0</v>
      </c>
      <c r="CB187" s="31">
        <v>0</v>
      </c>
      <c r="CC187" s="31">
        <v>8167339</v>
      </c>
      <c r="CD187" s="31">
        <v>0</v>
      </c>
      <c r="CE187" s="31">
        <v>347306</v>
      </c>
      <c r="CF187" s="31">
        <v>0</v>
      </c>
      <c r="CG187" s="31">
        <v>0</v>
      </c>
      <c r="CH187" s="31">
        <v>233121</v>
      </c>
      <c r="CI187" s="31">
        <v>0</v>
      </c>
      <c r="CJ187" s="31">
        <v>0</v>
      </c>
      <c r="CK187" s="31">
        <v>0</v>
      </c>
      <c r="CL187" s="31">
        <v>33870</v>
      </c>
      <c r="CM187" s="31">
        <v>12380.4</v>
      </c>
      <c r="CN187" s="31">
        <v>192854.25</v>
      </c>
      <c r="CO187" s="31">
        <v>678933</v>
      </c>
      <c r="CP187" s="31">
        <v>-1273876</v>
      </c>
      <c r="CQ187" s="31">
        <v>-694510</v>
      </c>
      <c r="CR187" s="31">
        <v>28254</v>
      </c>
      <c r="CS187" s="31">
        <v>8260693</v>
      </c>
      <c r="CT187" s="31">
        <v>348313</v>
      </c>
    </row>
    <row r="188" spans="1:98" s="33" customFormat="1">
      <c r="A188" s="38" t="s">
        <v>369</v>
      </c>
      <c r="B188" s="31">
        <v>1229654</v>
      </c>
      <c r="C188" s="31">
        <v>0</v>
      </c>
      <c r="D188" s="31">
        <v>0</v>
      </c>
      <c r="E188" s="31">
        <v>58997.98</v>
      </c>
      <c r="F188" s="31">
        <v>0</v>
      </c>
      <c r="G188" s="31">
        <v>137270.43</v>
      </c>
      <c r="H188" s="31">
        <v>363145.54</v>
      </c>
      <c r="I188" s="31">
        <v>0</v>
      </c>
      <c r="J188" s="31">
        <v>7154.5</v>
      </c>
      <c r="K188" s="31">
        <v>0</v>
      </c>
      <c r="L188" s="31">
        <v>0</v>
      </c>
      <c r="M188" s="31">
        <v>663085.43999999994</v>
      </c>
      <c r="N188" s="31">
        <v>0</v>
      </c>
      <c r="O188" s="31">
        <v>0</v>
      </c>
      <c r="P188" s="31">
        <v>0</v>
      </c>
      <c r="Q188" s="31">
        <v>0</v>
      </c>
      <c r="R188" s="31">
        <v>6414378</v>
      </c>
      <c r="S188" s="31">
        <v>0</v>
      </c>
      <c r="T188" s="31">
        <v>0</v>
      </c>
      <c r="U188" s="31">
        <v>27190.42</v>
      </c>
      <c r="V188" s="31">
        <v>2646441.59</v>
      </c>
      <c r="W188" s="31">
        <v>0</v>
      </c>
      <c r="X188" s="31">
        <v>0</v>
      </c>
      <c r="Y188" s="31">
        <v>0</v>
      </c>
      <c r="Z188" s="31">
        <v>0</v>
      </c>
      <c r="AA188" s="31">
        <v>1</v>
      </c>
      <c r="AB188" s="31">
        <v>0</v>
      </c>
      <c r="AC188" s="31">
        <v>0</v>
      </c>
      <c r="AD188" s="31">
        <v>15426.18</v>
      </c>
      <c r="AE188" s="31">
        <v>0</v>
      </c>
      <c r="AF188" s="31">
        <v>0</v>
      </c>
      <c r="AG188" s="31">
        <v>262073.4</v>
      </c>
      <c r="AH188" s="31">
        <v>0</v>
      </c>
      <c r="AI188" s="31">
        <v>60299.93</v>
      </c>
      <c r="AJ188" s="31">
        <v>23688.68</v>
      </c>
      <c r="AK188" s="31">
        <v>0</v>
      </c>
      <c r="AL188" s="31">
        <v>0</v>
      </c>
      <c r="AM188" s="31">
        <v>244102.12</v>
      </c>
      <c r="AN188" s="31">
        <v>0</v>
      </c>
      <c r="AO188" s="31">
        <v>0</v>
      </c>
      <c r="AP188" s="31">
        <v>11725</v>
      </c>
      <c r="AQ188" s="31">
        <v>0</v>
      </c>
      <c r="AR188" s="31">
        <v>1114879.94</v>
      </c>
      <c r="AS188" s="31">
        <v>0</v>
      </c>
      <c r="AT188" s="31">
        <v>159739.23000000001</v>
      </c>
      <c r="AU188" s="31">
        <v>0</v>
      </c>
      <c r="AV188" s="31">
        <v>0</v>
      </c>
      <c r="AW188" s="31">
        <v>0</v>
      </c>
      <c r="AX188" s="31">
        <v>0</v>
      </c>
      <c r="AY188" s="31">
        <v>0</v>
      </c>
      <c r="AZ188" s="31">
        <v>489.4</v>
      </c>
      <c r="BA188" s="31">
        <v>0</v>
      </c>
      <c r="BB188" s="31">
        <v>209339.83</v>
      </c>
      <c r="BC188" s="31">
        <v>0</v>
      </c>
      <c r="BD188" s="31">
        <v>11015.88</v>
      </c>
      <c r="BE188" s="31">
        <v>0</v>
      </c>
      <c r="BF188" s="31">
        <v>1627965.7</v>
      </c>
      <c r="BG188" s="31">
        <v>0</v>
      </c>
      <c r="BH188" s="40">
        <v>6214</v>
      </c>
      <c r="BI188" s="31">
        <v>0</v>
      </c>
      <c r="BJ188" s="31">
        <v>0</v>
      </c>
      <c r="BK188" s="31">
        <v>0</v>
      </c>
      <c r="BL188" s="31">
        <v>0</v>
      </c>
      <c r="BM188" s="31">
        <v>0</v>
      </c>
      <c r="BN188" s="31">
        <v>0</v>
      </c>
      <c r="BO188" s="31">
        <v>0</v>
      </c>
      <c r="BP188" s="31">
        <v>0</v>
      </c>
      <c r="BQ188" s="31">
        <v>6213.82</v>
      </c>
      <c r="BR188" s="31">
        <v>0</v>
      </c>
      <c r="BS188" s="31">
        <v>0</v>
      </c>
      <c r="BT188" s="31">
        <v>0</v>
      </c>
      <c r="BU188" s="31">
        <v>0</v>
      </c>
      <c r="BV188" s="31">
        <v>0</v>
      </c>
      <c r="BW188" s="31">
        <v>0</v>
      </c>
      <c r="BX188" s="31">
        <v>0</v>
      </c>
      <c r="BY188" s="31">
        <v>0</v>
      </c>
      <c r="BZ188" s="31">
        <v>0</v>
      </c>
      <c r="CA188" s="31">
        <v>0</v>
      </c>
      <c r="CB188" s="31">
        <v>0</v>
      </c>
      <c r="CC188" s="31">
        <v>9593051</v>
      </c>
      <c r="CD188" s="31">
        <v>0</v>
      </c>
      <c r="CE188" s="31">
        <v>1087083</v>
      </c>
      <c r="CF188" s="31">
        <v>59600.39</v>
      </c>
      <c r="CG188" s="31">
        <v>0</v>
      </c>
      <c r="CH188" s="31">
        <v>234106.52</v>
      </c>
      <c r="CI188" s="31">
        <v>0</v>
      </c>
      <c r="CJ188" s="31">
        <v>0</v>
      </c>
      <c r="CK188" s="31">
        <v>0</v>
      </c>
      <c r="CL188" s="31">
        <v>22089</v>
      </c>
      <c r="CM188" s="31">
        <v>17564.2</v>
      </c>
      <c r="CN188" s="31">
        <v>49261.93</v>
      </c>
      <c r="CO188" s="31">
        <v>0</v>
      </c>
      <c r="CP188" s="31">
        <v>-891258</v>
      </c>
      <c r="CQ188" s="31">
        <v>0</v>
      </c>
      <c r="CR188" s="31">
        <v>22562</v>
      </c>
      <c r="CS188" s="31">
        <v>8820294</v>
      </c>
      <c r="CT188" s="31">
        <v>171748</v>
      </c>
    </row>
    <row r="189" spans="1:98" s="33" customFormat="1">
      <c r="A189" s="38" t="s">
        <v>400</v>
      </c>
      <c r="B189" s="31">
        <v>885419</v>
      </c>
      <c r="C189" s="31">
        <v>0</v>
      </c>
      <c r="D189" s="31">
        <v>0</v>
      </c>
      <c r="E189" s="31">
        <v>0</v>
      </c>
      <c r="F189" s="31">
        <v>0</v>
      </c>
      <c r="G189" s="31">
        <v>0</v>
      </c>
      <c r="H189" s="31">
        <v>0</v>
      </c>
      <c r="I189" s="31">
        <v>0</v>
      </c>
      <c r="J189" s="31">
        <v>0</v>
      </c>
      <c r="K189" s="31">
        <v>0</v>
      </c>
      <c r="L189" s="31">
        <v>0</v>
      </c>
      <c r="M189" s="31">
        <v>885419.39</v>
      </c>
      <c r="N189" s="31">
        <v>0</v>
      </c>
      <c r="O189" s="31">
        <v>0</v>
      </c>
      <c r="P189" s="31">
        <v>0</v>
      </c>
      <c r="Q189" s="31">
        <v>0</v>
      </c>
      <c r="R189" s="31">
        <v>1121210</v>
      </c>
      <c r="S189" s="31">
        <v>0</v>
      </c>
      <c r="T189" s="31">
        <v>0</v>
      </c>
      <c r="U189" s="31">
        <v>0</v>
      </c>
      <c r="V189" s="31">
        <v>0</v>
      </c>
      <c r="W189" s="31">
        <v>0</v>
      </c>
      <c r="X189" s="31">
        <v>0</v>
      </c>
      <c r="Y189" s="31">
        <v>0</v>
      </c>
      <c r="Z189" s="31">
        <v>0</v>
      </c>
      <c r="AA189" s="31">
        <v>0</v>
      </c>
      <c r="AB189" s="31">
        <v>108774.77</v>
      </c>
      <c r="AC189" s="31">
        <v>-316512.31</v>
      </c>
      <c r="AD189" s="31">
        <v>0</v>
      </c>
      <c r="AE189" s="31">
        <v>15176.63</v>
      </c>
      <c r="AF189" s="31">
        <v>0</v>
      </c>
      <c r="AG189" s="31">
        <v>0</v>
      </c>
      <c r="AH189" s="31">
        <v>0</v>
      </c>
      <c r="AI189" s="31">
        <v>0</v>
      </c>
      <c r="AJ189" s="31">
        <v>2884.12</v>
      </c>
      <c r="AK189" s="31">
        <v>0</v>
      </c>
      <c r="AL189" s="31">
        <v>0</v>
      </c>
      <c r="AM189" s="31">
        <v>21531.49</v>
      </c>
      <c r="AN189" s="31">
        <v>0</v>
      </c>
      <c r="AO189" s="31">
        <v>0</v>
      </c>
      <c r="AP189" s="31">
        <v>0</v>
      </c>
      <c r="AQ189" s="31">
        <v>923270.12</v>
      </c>
      <c r="AR189" s="31">
        <v>0</v>
      </c>
      <c r="AS189" s="31">
        <v>0</v>
      </c>
      <c r="AT189" s="31">
        <v>0</v>
      </c>
      <c r="AU189" s="31">
        <v>0</v>
      </c>
      <c r="AV189" s="31">
        <v>0</v>
      </c>
      <c r="AW189" s="31">
        <v>0</v>
      </c>
      <c r="AX189" s="31">
        <v>0</v>
      </c>
      <c r="AY189" s="31">
        <v>6375</v>
      </c>
      <c r="AZ189" s="31">
        <v>0</v>
      </c>
      <c r="BA189" s="31">
        <v>0</v>
      </c>
      <c r="BB189" s="31">
        <v>0</v>
      </c>
      <c r="BC189" s="31">
        <v>0</v>
      </c>
      <c r="BD189" s="31">
        <v>26500.7</v>
      </c>
      <c r="BE189" s="31">
        <v>0</v>
      </c>
      <c r="BF189" s="31">
        <v>331784</v>
      </c>
      <c r="BG189" s="31">
        <v>1425</v>
      </c>
      <c r="BH189" s="40">
        <v>524861</v>
      </c>
      <c r="BI189" s="31">
        <v>0</v>
      </c>
      <c r="BJ189" s="31">
        <v>0</v>
      </c>
      <c r="BK189" s="31">
        <v>0</v>
      </c>
      <c r="BL189" s="31">
        <v>0</v>
      </c>
      <c r="BM189" s="31">
        <v>524901.82999999996</v>
      </c>
      <c r="BN189" s="31">
        <v>0</v>
      </c>
      <c r="BO189" s="31">
        <v>-41.05</v>
      </c>
      <c r="BP189" s="31">
        <v>0</v>
      </c>
      <c r="BQ189" s="31">
        <v>0</v>
      </c>
      <c r="BR189" s="31">
        <v>0</v>
      </c>
      <c r="BS189" s="31">
        <v>0</v>
      </c>
      <c r="BT189" s="31">
        <v>0</v>
      </c>
      <c r="BU189" s="31">
        <v>0</v>
      </c>
      <c r="BV189" s="31">
        <v>0</v>
      </c>
      <c r="BW189" s="31">
        <v>0</v>
      </c>
      <c r="BX189" s="31">
        <v>0</v>
      </c>
      <c r="BY189" s="31">
        <v>0</v>
      </c>
      <c r="BZ189" s="31">
        <v>0</v>
      </c>
      <c r="CA189" s="31">
        <v>0</v>
      </c>
      <c r="CB189" s="31">
        <v>0</v>
      </c>
      <c r="CC189" s="31">
        <v>720898</v>
      </c>
      <c r="CD189" s="31">
        <v>0</v>
      </c>
      <c r="CE189" s="31">
        <v>0</v>
      </c>
      <c r="CF189" s="31">
        <v>0</v>
      </c>
      <c r="CG189" s="31">
        <v>0</v>
      </c>
      <c r="CH189" s="31">
        <v>0</v>
      </c>
      <c r="CI189" s="31">
        <v>0</v>
      </c>
      <c r="CJ189" s="31">
        <v>0</v>
      </c>
      <c r="CK189" s="31">
        <v>0</v>
      </c>
      <c r="CL189" s="31">
        <v>0</v>
      </c>
      <c r="CM189" s="31">
        <v>0</v>
      </c>
      <c r="CN189" s="31">
        <v>720898</v>
      </c>
      <c r="CO189" s="31">
        <v>0</v>
      </c>
      <c r="CP189" s="31">
        <v>0</v>
      </c>
      <c r="CQ189" s="31">
        <v>0</v>
      </c>
      <c r="CR189" s="31">
        <v>0</v>
      </c>
      <c r="CS189" s="31">
        <v>0</v>
      </c>
      <c r="CT189" s="31">
        <v>0</v>
      </c>
    </row>
    <row r="190" spans="1:98" s="33" customFormat="1">
      <c r="A190" s="38" t="s">
        <v>304</v>
      </c>
      <c r="B190" s="31">
        <v>13909931</v>
      </c>
      <c r="C190" s="31">
        <v>0</v>
      </c>
      <c r="D190" s="31">
        <v>0</v>
      </c>
      <c r="E190" s="31">
        <v>282021.03999999998</v>
      </c>
      <c r="F190" s="31">
        <v>0</v>
      </c>
      <c r="G190" s="31">
        <v>1378519.52</v>
      </c>
      <c r="H190" s="31">
        <v>3665447.36</v>
      </c>
      <c r="I190" s="31">
        <v>0</v>
      </c>
      <c r="J190" s="31">
        <v>29463.42</v>
      </c>
      <c r="K190" s="31">
        <v>0</v>
      </c>
      <c r="L190" s="31">
        <v>0</v>
      </c>
      <c r="M190" s="31">
        <v>8159540.7999999998</v>
      </c>
      <c r="N190" s="31">
        <v>0</v>
      </c>
      <c r="O190" s="31">
        <v>4797.66</v>
      </c>
      <c r="P190" s="31">
        <v>0</v>
      </c>
      <c r="Q190" s="31">
        <v>390141.59</v>
      </c>
      <c r="R190" s="31">
        <v>39487338</v>
      </c>
      <c r="S190" s="31">
        <v>24955944.289999999</v>
      </c>
      <c r="T190" s="31">
        <v>0</v>
      </c>
      <c r="U190" s="31">
        <v>103298.84</v>
      </c>
      <c r="V190" s="31">
        <v>0</v>
      </c>
      <c r="W190" s="31">
        <v>0</v>
      </c>
      <c r="X190" s="31">
        <v>0</v>
      </c>
      <c r="Y190" s="31">
        <v>0</v>
      </c>
      <c r="Z190" s="31">
        <v>0</v>
      </c>
      <c r="AA190" s="31">
        <v>4442.5</v>
      </c>
      <c r="AB190" s="31">
        <v>532734.6</v>
      </c>
      <c r="AC190" s="31">
        <v>0</v>
      </c>
      <c r="AD190" s="31">
        <v>0</v>
      </c>
      <c r="AE190" s="31">
        <v>0</v>
      </c>
      <c r="AF190" s="31">
        <v>0</v>
      </c>
      <c r="AG190" s="31">
        <v>0</v>
      </c>
      <c r="AH190" s="31">
        <v>0</v>
      </c>
      <c r="AI190" s="31">
        <v>188063.32</v>
      </c>
      <c r="AJ190" s="31">
        <v>34457.870000000003</v>
      </c>
      <c r="AK190" s="31">
        <v>0</v>
      </c>
      <c r="AL190" s="31">
        <v>0</v>
      </c>
      <c r="AM190" s="31">
        <v>950242.66</v>
      </c>
      <c r="AN190" s="31">
        <v>0</v>
      </c>
      <c r="AO190" s="31">
        <v>316695.81</v>
      </c>
      <c r="AP190" s="31">
        <v>0</v>
      </c>
      <c r="AQ190" s="31">
        <v>0</v>
      </c>
      <c r="AR190" s="31">
        <v>8596211.0500000007</v>
      </c>
      <c r="AS190" s="31">
        <v>1606166.14</v>
      </c>
      <c r="AT190" s="31">
        <v>417005.89</v>
      </c>
      <c r="AU190" s="31">
        <v>0</v>
      </c>
      <c r="AV190" s="31">
        <v>0</v>
      </c>
      <c r="AW190" s="31">
        <v>0</v>
      </c>
      <c r="AX190" s="31">
        <v>0</v>
      </c>
      <c r="AY190" s="31">
        <v>0</v>
      </c>
      <c r="AZ190" s="31">
        <v>9895.74</v>
      </c>
      <c r="BA190" s="31">
        <v>0</v>
      </c>
      <c r="BB190" s="31">
        <v>1389590.3</v>
      </c>
      <c r="BC190" s="31">
        <v>0</v>
      </c>
      <c r="BD190" s="31">
        <v>329589</v>
      </c>
      <c r="BE190" s="31">
        <v>0</v>
      </c>
      <c r="BF190" s="31">
        <v>53000</v>
      </c>
      <c r="BG190" s="31">
        <v>0</v>
      </c>
      <c r="BH190" s="40">
        <v>10502063</v>
      </c>
      <c r="BI190" s="31">
        <v>0</v>
      </c>
      <c r="BJ190" s="31">
        <v>0</v>
      </c>
      <c r="BK190" s="31">
        <v>0</v>
      </c>
      <c r="BL190" s="31">
        <v>0</v>
      </c>
      <c r="BM190" s="31">
        <v>10316689.1</v>
      </c>
      <c r="BN190" s="31">
        <v>0</v>
      </c>
      <c r="BO190" s="31">
        <v>0</v>
      </c>
      <c r="BP190" s="31">
        <v>0</v>
      </c>
      <c r="BQ190" s="31">
        <v>185374</v>
      </c>
      <c r="BR190" s="31">
        <v>0</v>
      </c>
      <c r="BS190" s="31">
        <v>0</v>
      </c>
      <c r="BT190" s="31">
        <v>0</v>
      </c>
      <c r="BU190" s="31">
        <v>0</v>
      </c>
      <c r="BV190" s="31">
        <v>0</v>
      </c>
      <c r="BW190" s="31">
        <v>0</v>
      </c>
      <c r="BX190" s="31">
        <v>0</v>
      </c>
      <c r="BY190" s="31">
        <v>0</v>
      </c>
      <c r="BZ190" s="31">
        <v>0</v>
      </c>
      <c r="CA190" s="31">
        <v>0</v>
      </c>
      <c r="CB190" s="31">
        <v>0</v>
      </c>
      <c r="CC190" s="31">
        <v>59861709</v>
      </c>
      <c r="CD190" s="31">
        <v>579227.5</v>
      </c>
      <c r="CE190" s="31">
        <v>6955535</v>
      </c>
      <c r="CF190" s="31">
        <v>0</v>
      </c>
      <c r="CG190" s="31">
        <v>0</v>
      </c>
      <c r="CH190" s="31">
        <v>1780622.71</v>
      </c>
      <c r="CI190" s="31">
        <v>0</v>
      </c>
      <c r="CJ190" s="31">
        <v>0</v>
      </c>
      <c r="CK190" s="31">
        <v>0</v>
      </c>
      <c r="CL190" s="31">
        <v>234880</v>
      </c>
      <c r="CM190" s="31">
        <v>8081.06</v>
      </c>
      <c r="CN190" s="31">
        <v>4389501.07</v>
      </c>
      <c r="CO190" s="31">
        <v>4223920</v>
      </c>
      <c r="CP190" s="31">
        <v>-7174139</v>
      </c>
      <c r="CQ190" s="31">
        <v>-4466919</v>
      </c>
      <c r="CR190" s="31">
        <v>156871.87</v>
      </c>
      <c r="CS190" s="31">
        <v>51991970</v>
      </c>
      <c r="CT190" s="31">
        <v>1182158</v>
      </c>
    </row>
    <row r="191" spans="1:98" s="33" customFormat="1">
      <c r="A191" s="38" t="s">
        <v>619</v>
      </c>
      <c r="B191" s="31">
        <v>0</v>
      </c>
      <c r="C191" s="31">
        <v>0</v>
      </c>
      <c r="D191" s="31">
        <v>0</v>
      </c>
      <c r="E191" s="31">
        <v>0</v>
      </c>
      <c r="F191" s="31">
        <v>0</v>
      </c>
      <c r="G191" s="31">
        <v>0</v>
      </c>
      <c r="H191" s="31">
        <v>0</v>
      </c>
      <c r="I191" s="31">
        <v>0</v>
      </c>
      <c r="J191" s="31">
        <v>0</v>
      </c>
      <c r="K191" s="31">
        <v>0</v>
      </c>
      <c r="L191" s="31">
        <v>0</v>
      </c>
      <c r="M191" s="31">
        <v>0</v>
      </c>
      <c r="N191" s="31">
        <v>0</v>
      </c>
      <c r="O191" s="31">
        <v>0</v>
      </c>
      <c r="P191" s="31">
        <v>0</v>
      </c>
      <c r="Q191" s="31">
        <v>0</v>
      </c>
      <c r="R191" s="31">
        <v>0</v>
      </c>
      <c r="S191" s="31">
        <v>0</v>
      </c>
      <c r="T191" s="31">
        <v>0</v>
      </c>
      <c r="U191" s="31">
        <v>0</v>
      </c>
      <c r="V191" s="31">
        <v>0</v>
      </c>
      <c r="W191" s="31">
        <v>0</v>
      </c>
      <c r="X191" s="31">
        <v>0</v>
      </c>
      <c r="Y191" s="31">
        <v>0</v>
      </c>
      <c r="Z191" s="31">
        <v>0</v>
      </c>
      <c r="AA191" s="31">
        <v>0</v>
      </c>
      <c r="AB191" s="31">
        <v>0</v>
      </c>
      <c r="AC191" s="31">
        <v>0</v>
      </c>
      <c r="AD191" s="31">
        <v>0</v>
      </c>
      <c r="AE191" s="31">
        <v>0</v>
      </c>
      <c r="AF191" s="31">
        <v>0</v>
      </c>
      <c r="AG191" s="31">
        <v>0</v>
      </c>
      <c r="AH191" s="31">
        <v>0</v>
      </c>
      <c r="AI191" s="31">
        <v>0</v>
      </c>
      <c r="AJ191" s="31">
        <v>0</v>
      </c>
      <c r="AK191" s="31">
        <v>0</v>
      </c>
      <c r="AL191" s="31">
        <v>0</v>
      </c>
      <c r="AM191" s="31">
        <v>0</v>
      </c>
      <c r="AN191" s="31">
        <v>0</v>
      </c>
      <c r="AO191" s="31">
        <v>0</v>
      </c>
      <c r="AP191" s="31">
        <v>0</v>
      </c>
      <c r="AQ191" s="31">
        <v>0</v>
      </c>
      <c r="AR191" s="31">
        <v>0</v>
      </c>
      <c r="AS191" s="31">
        <v>0</v>
      </c>
      <c r="AT191" s="31">
        <v>0</v>
      </c>
      <c r="AU191" s="31">
        <v>0</v>
      </c>
      <c r="AV191" s="31">
        <v>0</v>
      </c>
      <c r="AW191" s="31">
        <v>0</v>
      </c>
      <c r="AX191" s="31">
        <v>0</v>
      </c>
      <c r="AY191" s="31">
        <v>0</v>
      </c>
      <c r="AZ191" s="31">
        <v>0</v>
      </c>
      <c r="BA191" s="31">
        <v>0</v>
      </c>
      <c r="BB191" s="31">
        <v>0</v>
      </c>
      <c r="BC191" s="31">
        <v>0</v>
      </c>
      <c r="BD191" s="31">
        <v>0</v>
      </c>
      <c r="BE191" s="31">
        <v>0</v>
      </c>
      <c r="BF191" s="31">
        <v>0</v>
      </c>
      <c r="BG191" s="31">
        <v>0</v>
      </c>
      <c r="BH191" s="40">
        <v>0</v>
      </c>
      <c r="BI191" s="31">
        <v>0</v>
      </c>
      <c r="BJ191" s="31">
        <v>0</v>
      </c>
      <c r="BK191" s="31">
        <v>0</v>
      </c>
      <c r="BL191" s="31">
        <v>0</v>
      </c>
      <c r="BM191" s="31">
        <v>0</v>
      </c>
      <c r="BN191" s="31">
        <v>0</v>
      </c>
      <c r="BO191" s="31">
        <v>0</v>
      </c>
      <c r="BP191" s="31">
        <v>0</v>
      </c>
      <c r="BQ191" s="31">
        <v>0</v>
      </c>
      <c r="BR191" s="31">
        <v>0</v>
      </c>
      <c r="BS191" s="31">
        <v>0</v>
      </c>
      <c r="BT191" s="31">
        <v>0</v>
      </c>
      <c r="BU191" s="31">
        <v>0</v>
      </c>
      <c r="BV191" s="31">
        <v>0</v>
      </c>
      <c r="BW191" s="31">
        <v>0</v>
      </c>
      <c r="BX191" s="31">
        <v>0</v>
      </c>
      <c r="BY191" s="31">
        <v>0</v>
      </c>
      <c r="BZ191" s="31">
        <v>0</v>
      </c>
      <c r="CA191" s="31">
        <v>0</v>
      </c>
      <c r="CB191" s="31">
        <v>0</v>
      </c>
      <c r="CC191" s="31">
        <v>0</v>
      </c>
      <c r="CD191" s="31">
        <v>0</v>
      </c>
      <c r="CE191" s="31">
        <v>0</v>
      </c>
      <c r="CF191" s="31">
        <v>0</v>
      </c>
      <c r="CG191" s="31">
        <v>0</v>
      </c>
      <c r="CH191" s="31">
        <v>0</v>
      </c>
      <c r="CI191" s="31">
        <v>0</v>
      </c>
      <c r="CJ191" s="31">
        <v>0</v>
      </c>
      <c r="CK191" s="31">
        <v>0</v>
      </c>
      <c r="CL191" s="31">
        <v>0</v>
      </c>
      <c r="CM191" s="31">
        <v>0</v>
      </c>
      <c r="CN191" s="31">
        <v>0</v>
      </c>
      <c r="CO191" s="31">
        <v>0</v>
      </c>
      <c r="CP191" s="31">
        <v>0</v>
      </c>
      <c r="CQ191" s="31">
        <v>0</v>
      </c>
      <c r="CR191" s="31">
        <v>0</v>
      </c>
      <c r="CS191" s="31">
        <v>0</v>
      </c>
      <c r="CT191" s="31">
        <v>0</v>
      </c>
    </row>
    <row r="192" spans="1:98" s="33" customFormat="1">
      <c r="A192" s="38" t="s">
        <v>620</v>
      </c>
      <c r="B192" s="31">
        <v>0</v>
      </c>
      <c r="C192" s="31">
        <v>0</v>
      </c>
      <c r="D192" s="31">
        <v>0</v>
      </c>
      <c r="E192" s="31">
        <v>0</v>
      </c>
      <c r="F192" s="31">
        <v>0</v>
      </c>
      <c r="G192" s="31">
        <v>0</v>
      </c>
      <c r="H192" s="31">
        <v>0</v>
      </c>
      <c r="I192" s="31">
        <v>0</v>
      </c>
      <c r="J192" s="31">
        <v>0</v>
      </c>
      <c r="K192" s="31">
        <v>0</v>
      </c>
      <c r="L192" s="31">
        <v>0</v>
      </c>
      <c r="M192" s="31">
        <v>0</v>
      </c>
      <c r="N192" s="31">
        <v>0</v>
      </c>
      <c r="O192" s="31">
        <v>0</v>
      </c>
      <c r="P192" s="31">
        <v>0</v>
      </c>
      <c r="Q192" s="31">
        <v>0</v>
      </c>
      <c r="R192" s="31">
        <v>0</v>
      </c>
      <c r="S192" s="31">
        <v>0</v>
      </c>
      <c r="T192" s="31">
        <v>0</v>
      </c>
      <c r="U192" s="31">
        <v>0</v>
      </c>
      <c r="V192" s="31">
        <v>0</v>
      </c>
      <c r="W192" s="31">
        <v>0</v>
      </c>
      <c r="X192" s="31">
        <v>0</v>
      </c>
      <c r="Y192" s="31">
        <v>0</v>
      </c>
      <c r="Z192" s="31">
        <v>0</v>
      </c>
      <c r="AA192" s="31">
        <v>0</v>
      </c>
      <c r="AB192" s="31">
        <v>0</v>
      </c>
      <c r="AC192" s="31">
        <v>0</v>
      </c>
      <c r="AD192" s="31">
        <v>0</v>
      </c>
      <c r="AE192" s="31">
        <v>0</v>
      </c>
      <c r="AF192" s="31">
        <v>0</v>
      </c>
      <c r="AG192" s="31">
        <v>0</v>
      </c>
      <c r="AH192" s="31">
        <v>0</v>
      </c>
      <c r="AI192" s="31">
        <v>0</v>
      </c>
      <c r="AJ192" s="31">
        <v>0</v>
      </c>
      <c r="AK192" s="31">
        <v>0</v>
      </c>
      <c r="AL192" s="31">
        <v>0</v>
      </c>
      <c r="AM192" s="31">
        <v>0</v>
      </c>
      <c r="AN192" s="31">
        <v>0</v>
      </c>
      <c r="AO192" s="31">
        <v>0</v>
      </c>
      <c r="AP192" s="31">
        <v>0</v>
      </c>
      <c r="AQ192" s="31">
        <v>0</v>
      </c>
      <c r="AR192" s="31">
        <v>0</v>
      </c>
      <c r="AS192" s="31">
        <v>0</v>
      </c>
      <c r="AT192" s="31">
        <v>0</v>
      </c>
      <c r="AU192" s="31">
        <v>0</v>
      </c>
      <c r="AV192" s="31">
        <v>0</v>
      </c>
      <c r="AW192" s="31">
        <v>0</v>
      </c>
      <c r="AX192" s="31">
        <v>0</v>
      </c>
      <c r="AY192" s="31">
        <v>0</v>
      </c>
      <c r="AZ192" s="31">
        <v>0</v>
      </c>
      <c r="BA192" s="31">
        <v>0</v>
      </c>
      <c r="BB192" s="31">
        <v>0</v>
      </c>
      <c r="BC192" s="31">
        <v>0</v>
      </c>
      <c r="BD192" s="31">
        <v>0</v>
      </c>
      <c r="BE192" s="31">
        <v>0</v>
      </c>
      <c r="BF192" s="31">
        <v>0</v>
      </c>
      <c r="BG192" s="31">
        <v>0</v>
      </c>
      <c r="BH192" s="40">
        <v>0</v>
      </c>
      <c r="BI192" s="31">
        <v>0</v>
      </c>
      <c r="BJ192" s="31">
        <v>0</v>
      </c>
      <c r="BK192" s="31">
        <v>0</v>
      </c>
      <c r="BL192" s="31">
        <v>0</v>
      </c>
      <c r="BM192" s="31">
        <v>0</v>
      </c>
      <c r="BN192" s="31">
        <v>0</v>
      </c>
      <c r="BO192" s="31">
        <v>0</v>
      </c>
      <c r="BP192" s="31">
        <v>0</v>
      </c>
      <c r="BQ192" s="31">
        <v>0</v>
      </c>
      <c r="BR192" s="31">
        <v>0</v>
      </c>
      <c r="BS192" s="31">
        <v>0</v>
      </c>
      <c r="BT192" s="31">
        <v>0</v>
      </c>
      <c r="BU192" s="31">
        <v>0</v>
      </c>
      <c r="BV192" s="31">
        <v>0</v>
      </c>
      <c r="BW192" s="31">
        <v>0</v>
      </c>
      <c r="BX192" s="31">
        <v>0</v>
      </c>
      <c r="BY192" s="31">
        <v>0</v>
      </c>
      <c r="BZ192" s="31">
        <v>0</v>
      </c>
      <c r="CA192" s="31">
        <v>0</v>
      </c>
      <c r="CB192" s="31">
        <v>0</v>
      </c>
      <c r="CC192" s="31">
        <v>0</v>
      </c>
      <c r="CD192" s="31">
        <v>0</v>
      </c>
      <c r="CE192" s="31">
        <v>0</v>
      </c>
      <c r="CF192" s="31">
        <v>0</v>
      </c>
      <c r="CG192" s="31">
        <v>0</v>
      </c>
      <c r="CH192" s="31">
        <v>0</v>
      </c>
      <c r="CI192" s="31">
        <v>0</v>
      </c>
      <c r="CJ192" s="31">
        <v>0</v>
      </c>
      <c r="CK192" s="31">
        <v>0</v>
      </c>
      <c r="CL192" s="31">
        <v>0</v>
      </c>
      <c r="CM192" s="31">
        <v>0</v>
      </c>
      <c r="CN192" s="31">
        <v>0</v>
      </c>
      <c r="CO192" s="31">
        <v>0</v>
      </c>
      <c r="CP192" s="31">
        <v>0</v>
      </c>
      <c r="CQ192" s="31">
        <v>0</v>
      </c>
      <c r="CR192" s="31">
        <v>0</v>
      </c>
      <c r="CS192" s="31">
        <v>0</v>
      </c>
      <c r="CT192" s="31">
        <v>0</v>
      </c>
    </row>
    <row r="193" spans="1:98" s="33" customFormat="1">
      <c r="A193" s="38" t="s">
        <v>621</v>
      </c>
      <c r="B193" s="31">
        <v>0</v>
      </c>
      <c r="C193" s="31">
        <v>0</v>
      </c>
      <c r="D193" s="31">
        <v>0</v>
      </c>
      <c r="E193" s="31">
        <v>0</v>
      </c>
      <c r="F193" s="31">
        <v>0</v>
      </c>
      <c r="G193" s="31">
        <v>0</v>
      </c>
      <c r="H193" s="31">
        <v>0</v>
      </c>
      <c r="I193" s="31">
        <v>0</v>
      </c>
      <c r="J193" s="31">
        <v>0</v>
      </c>
      <c r="K193" s="31">
        <v>0</v>
      </c>
      <c r="L193" s="31">
        <v>0</v>
      </c>
      <c r="M193" s="31">
        <v>0</v>
      </c>
      <c r="N193" s="31">
        <v>0</v>
      </c>
      <c r="O193" s="31">
        <v>0</v>
      </c>
      <c r="P193" s="31">
        <v>0</v>
      </c>
      <c r="Q193" s="31">
        <v>0</v>
      </c>
      <c r="R193" s="31">
        <v>0</v>
      </c>
      <c r="S193" s="31">
        <v>0</v>
      </c>
      <c r="T193" s="31">
        <v>0</v>
      </c>
      <c r="U193" s="31">
        <v>0</v>
      </c>
      <c r="V193" s="31">
        <v>0</v>
      </c>
      <c r="W193" s="31">
        <v>0</v>
      </c>
      <c r="X193" s="31">
        <v>0</v>
      </c>
      <c r="Y193" s="31">
        <v>0</v>
      </c>
      <c r="Z193" s="31">
        <v>0</v>
      </c>
      <c r="AA193" s="31">
        <v>0</v>
      </c>
      <c r="AB193" s="31">
        <v>0</v>
      </c>
      <c r="AC193" s="31">
        <v>0</v>
      </c>
      <c r="AD193" s="31">
        <v>0</v>
      </c>
      <c r="AE193" s="31">
        <v>0</v>
      </c>
      <c r="AF193" s="31">
        <v>0</v>
      </c>
      <c r="AG193" s="31">
        <v>0</v>
      </c>
      <c r="AH193" s="31">
        <v>0</v>
      </c>
      <c r="AI193" s="31">
        <v>0</v>
      </c>
      <c r="AJ193" s="31">
        <v>0</v>
      </c>
      <c r="AK193" s="31">
        <v>0</v>
      </c>
      <c r="AL193" s="31">
        <v>0</v>
      </c>
      <c r="AM193" s="31">
        <v>0</v>
      </c>
      <c r="AN193" s="31">
        <v>0</v>
      </c>
      <c r="AO193" s="31">
        <v>0</v>
      </c>
      <c r="AP193" s="31">
        <v>0</v>
      </c>
      <c r="AQ193" s="31">
        <v>0</v>
      </c>
      <c r="AR193" s="31">
        <v>0</v>
      </c>
      <c r="AS193" s="31">
        <v>0</v>
      </c>
      <c r="AT193" s="31">
        <v>0</v>
      </c>
      <c r="AU193" s="31">
        <v>0</v>
      </c>
      <c r="AV193" s="31">
        <v>0</v>
      </c>
      <c r="AW193" s="31">
        <v>0</v>
      </c>
      <c r="AX193" s="31">
        <v>0</v>
      </c>
      <c r="AY193" s="31">
        <v>0</v>
      </c>
      <c r="AZ193" s="31">
        <v>0</v>
      </c>
      <c r="BA193" s="31">
        <v>0</v>
      </c>
      <c r="BB193" s="31">
        <v>0</v>
      </c>
      <c r="BC193" s="31">
        <v>0</v>
      </c>
      <c r="BD193" s="31">
        <v>0</v>
      </c>
      <c r="BE193" s="31">
        <v>0</v>
      </c>
      <c r="BF193" s="31">
        <v>0</v>
      </c>
      <c r="BG193" s="31">
        <v>0</v>
      </c>
      <c r="BH193" s="40">
        <v>0</v>
      </c>
      <c r="BI193" s="31">
        <v>0</v>
      </c>
      <c r="BJ193" s="31">
        <v>0</v>
      </c>
      <c r="BK193" s="31">
        <v>0</v>
      </c>
      <c r="BL193" s="31">
        <v>0</v>
      </c>
      <c r="BM193" s="31">
        <v>0</v>
      </c>
      <c r="BN193" s="31">
        <v>0</v>
      </c>
      <c r="BO193" s="31">
        <v>0</v>
      </c>
      <c r="BP193" s="31">
        <v>0</v>
      </c>
      <c r="BQ193" s="31">
        <v>0</v>
      </c>
      <c r="BR193" s="31">
        <v>0</v>
      </c>
      <c r="BS193" s="31">
        <v>0</v>
      </c>
      <c r="BT193" s="31">
        <v>0</v>
      </c>
      <c r="BU193" s="31">
        <v>0</v>
      </c>
      <c r="BV193" s="31">
        <v>0</v>
      </c>
      <c r="BW193" s="31">
        <v>0</v>
      </c>
      <c r="BX193" s="31">
        <v>0</v>
      </c>
      <c r="BY193" s="31">
        <v>0</v>
      </c>
      <c r="BZ193" s="31">
        <v>0</v>
      </c>
      <c r="CA193" s="31">
        <v>0</v>
      </c>
      <c r="CB193" s="31">
        <v>0</v>
      </c>
      <c r="CC193" s="31">
        <v>0</v>
      </c>
      <c r="CD193" s="31">
        <v>0</v>
      </c>
      <c r="CE193" s="31">
        <v>0</v>
      </c>
      <c r="CF193" s="31">
        <v>0</v>
      </c>
      <c r="CG193" s="31">
        <v>0</v>
      </c>
      <c r="CH193" s="31">
        <v>0</v>
      </c>
      <c r="CI193" s="31">
        <v>0</v>
      </c>
      <c r="CJ193" s="31">
        <v>0</v>
      </c>
      <c r="CK193" s="31">
        <v>0</v>
      </c>
      <c r="CL193" s="31">
        <v>0</v>
      </c>
      <c r="CM193" s="31">
        <v>0</v>
      </c>
      <c r="CN193" s="31">
        <v>0</v>
      </c>
      <c r="CO193" s="31">
        <v>0</v>
      </c>
      <c r="CP193" s="31">
        <v>0</v>
      </c>
      <c r="CQ193" s="31">
        <v>0</v>
      </c>
      <c r="CR193" s="31">
        <v>0</v>
      </c>
      <c r="CS193" s="31">
        <v>0</v>
      </c>
      <c r="CT193" s="31">
        <v>0</v>
      </c>
    </row>
    <row r="194" spans="1:98" s="33" customFormat="1">
      <c r="A194" s="38" t="s">
        <v>356</v>
      </c>
      <c r="B194" s="31">
        <v>176525</v>
      </c>
      <c r="C194" s="31">
        <v>0</v>
      </c>
      <c r="D194" s="31">
        <v>0</v>
      </c>
      <c r="E194" s="31">
        <v>0</v>
      </c>
      <c r="F194" s="31">
        <v>0</v>
      </c>
      <c r="G194" s="31">
        <v>10652.94</v>
      </c>
      <c r="H194" s="31">
        <v>83799.22</v>
      </c>
      <c r="I194" s="31">
        <v>0</v>
      </c>
      <c r="J194" s="31">
        <v>0</v>
      </c>
      <c r="K194" s="31">
        <v>0</v>
      </c>
      <c r="L194" s="31">
        <v>0</v>
      </c>
      <c r="M194" s="31">
        <v>82072.479999999996</v>
      </c>
      <c r="N194" s="31">
        <v>0</v>
      </c>
      <c r="O194" s="31">
        <v>0</v>
      </c>
      <c r="P194" s="31">
        <v>0</v>
      </c>
      <c r="Q194" s="31">
        <v>0</v>
      </c>
      <c r="R194" s="31">
        <v>485553</v>
      </c>
      <c r="S194" s="31">
        <v>0</v>
      </c>
      <c r="T194" s="31">
        <v>0</v>
      </c>
      <c r="U194" s="31">
        <v>0</v>
      </c>
      <c r="V194" s="31">
        <v>0</v>
      </c>
      <c r="W194" s="31">
        <v>0</v>
      </c>
      <c r="X194" s="31">
        <v>0</v>
      </c>
      <c r="Y194" s="31">
        <v>135474.16</v>
      </c>
      <c r="Z194" s="31">
        <v>0</v>
      </c>
      <c r="AA194" s="31">
        <v>0</v>
      </c>
      <c r="AB194" s="31">
        <v>0</v>
      </c>
      <c r="AC194" s="31">
        <v>0</v>
      </c>
      <c r="AD194" s="31">
        <v>4514.3</v>
      </c>
      <c r="AE194" s="31">
        <v>0</v>
      </c>
      <c r="AF194" s="31">
        <v>0</v>
      </c>
      <c r="AG194" s="31">
        <v>0</v>
      </c>
      <c r="AH194" s="31">
        <v>0</v>
      </c>
      <c r="AI194" s="31">
        <v>0</v>
      </c>
      <c r="AJ194" s="31">
        <v>35.299999999999997</v>
      </c>
      <c r="AK194" s="31">
        <v>0</v>
      </c>
      <c r="AL194" s="31">
        <v>0</v>
      </c>
      <c r="AM194" s="31">
        <v>257473.56</v>
      </c>
      <c r="AN194" s="31">
        <v>0</v>
      </c>
      <c r="AO194" s="31">
        <v>0</v>
      </c>
      <c r="AP194" s="31">
        <v>0</v>
      </c>
      <c r="AQ194" s="31">
        <v>0</v>
      </c>
      <c r="AR194" s="31">
        <v>0</v>
      </c>
      <c r="AS194" s="31">
        <v>0</v>
      </c>
      <c r="AT194" s="31">
        <v>88055.91</v>
      </c>
      <c r="AU194" s="31">
        <v>0</v>
      </c>
      <c r="AV194" s="31">
        <v>0</v>
      </c>
      <c r="AW194" s="31">
        <v>0</v>
      </c>
      <c r="AX194" s="31">
        <v>0</v>
      </c>
      <c r="AY194" s="31">
        <v>0</v>
      </c>
      <c r="AZ194" s="31">
        <v>0</v>
      </c>
      <c r="BA194" s="31">
        <v>0</v>
      </c>
      <c r="BB194" s="31">
        <v>0</v>
      </c>
      <c r="BC194" s="31">
        <v>0</v>
      </c>
      <c r="BD194" s="31">
        <v>0</v>
      </c>
      <c r="BE194" s="31">
        <v>0</v>
      </c>
      <c r="BF194" s="31">
        <v>0</v>
      </c>
      <c r="BG194" s="31">
        <v>0</v>
      </c>
      <c r="BH194" s="40">
        <v>0</v>
      </c>
      <c r="BI194" s="31">
        <v>0</v>
      </c>
      <c r="BJ194" s="31">
        <v>0</v>
      </c>
      <c r="BK194" s="31">
        <v>0</v>
      </c>
      <c r="BL194" s="31">
        <v>0</v>
      </c>
      <c r="BM194" s="31">
        <v>0</v>
      </c>
      <c r="BN194" s="31">
        <v>0</v>
      </c>
      <c r="BO194" s="31">
        <v>0</v>
      </c>
      <c r="BP194" s="31">
        <v>0</v>
      </c>
      <c r="BQ194" s="31">
        <v>0</v>
      </c>
      <c r="BR194" s="31">
        <v>6014</v>
      </c>
      <c r="BS194" s="31">
        <v>0</v>
      </c>
      <c r="BT194" s="31">
        <v>0</v>
      </c>
      <c r="BU194" s="31">
        <v>6013.78</v>
      </c>
      <c r="BV194" s="31">
        <v>0</v>
      </c>
      <c r="BW194" s="31">
        <v>0</v>
      </c>
      <c r="BX194" s="31">
        <v>0</v>
      </c>
      <c r="BY194" s="31">
        <v>0</v>
      </c>
      <c r="BZ194" s="31">
        <v>0</v>
      </c>
      <c r="CA194" s="31">
        <v>0</v>
      </c>
      <c r="CB194" s="31">
        <v>0</v>
      </c>
      <c r="CC194" s="31">
        <v>8149196</v>
      </c>
      <c r="CD194" s="31">
        <v>0</v>
      </c>
      <c r="CE194" s="31">
        <v>0</v>
      </c>
      <c r="CF194" s="31">
        <v>0</v>
      </c>
      <c r="CG194" s="31">
        <v>0</v>
      </c>
      <c r="CH194" s="31">
        <v>0</v>
      </c>
      <c r="CI194" s="31">
        <v>0</v>
      </c>
      <c r="CJ194" s="31">
        <v>0</v>
      </c>
      <c r="CK194" s="31">
        <v>0</v>
      </c>
      <c r="CL194" s="31">
        <v>0</v>
      </c>
      <c r="CM194" s="31">
        <v>0</v>
      </c>
      <c r="CN194" s="31">
        <v>0</v>
      </c>
      <c r="CO194" s="31">
        <v>867903</v>
      </c>
      <c r="CP194" s="31">
        <v>-378453</v>
      </c>
      <c r="CQ194" s="31">
        <v>-444138</v>
      </c>
      <c r="CR194" s="31">
        <v>0</v>
      </c>
      <c r="CS194" s="31">
        <v>3917396</v>
      </c>
      <c r="CT194" s="31">
        <v>4186488</v>
      </c>
    </row>
    <row r="195" spans="1:98" s="33" customFormat="1">
      <c r="A195" s="38" t="s">
        <v>358</v>
      </c>
      <c r="B195" s="31">
        <v>2313046</v>
      </c>
      <c r="C195" s="31">
        <v>0</v>
      </c>
      <c r="D195" s="31">
        <v>0</v>
      </c>
      <c r="E195" s="31">
        <v>0</v>
      </c>
      <c r="F195" s="31">
        <v>0</v>
      </c>
      <c r="G195" s="31">
        <v>0</v>
      </c>
      <c r="H195" s="31">
        <v>0</v>
      </c>
      <c r="I195" s="31">
        <v>0</v>
      </c>
      <c r="J195" s="31">
        <v>0</v>
      </c>
      <c r="K195" s="31">
        <v>0</v>
      </c>
      <c r="L195" s="31">
        <v>0</v>
      </c>
      <c r="M195" s="31">
        <v>2313045.56</v>
      </c>
      <c r="N195" s="31">
        <v>0</v>
      </c>
      <c r="O195" s="31">
        <v>0</v>
      </c>
      <c r="P195" s="31">
        <v>0</v>
      </c>
      <c r="Q195" s="31">
        <v>0</v>
      </c>
      <c r="R195" s="31">
        <v>0</v>
      </c>
      <c r="S195" s="31">
        <v>0</v>
      </c>
      <c r="T195" s="31">
        <v>0</v>
      </c>
      <c r="U195" s="31">
        <v>0</v>
      </c>
      <c r="V195" s="31">
        <v>0</v>
      </c>
      <c r="W195" s="31">
        <v>0</v>
      </c>
      <c r="X195" s="31">
        <v>0</v>
      </c>
      <c r="Y195" s="31">
        <v>0</v>
      </c>
      <c r="Z195" s="31">
        <v>0</v>
      </c>
      <c r="AA195" s="31">
        <v>0</v>
      </c>
      <c r="AB195" s="31">
        <v>0</v>
      </c>
      <c r="AC195" s="31">
        <v>0</v>
      </c>
      <c r="AD195" s="31">
        <v>0</v>
      </c>
      <c r="AE195" s="31">
        <v>0</v>
      </c>
      <c r="AF195" s="31">
        <v>0</v>
      </c>
      <c r="AG195" s="31">
        <v>0</v>
      </c>
      <c r="AH195" s="31">
        <v>0</v>
      </c>
      <c r="AI195" s="31">
        <v>0</v>
      </c>
      <c r="AJ195" s="31">
        <v>0</v>
      </c>
      <c r="AK195" s="31">
        <v>0</v>
      </c>
      <c r="AL195" s="31">
        <v>0</v>
      </c>
      <c r="AM195" s="31">
        <v>0</v>
      </c>
      <c r="AN195" s="31">
        <v>0</v>
      </c>
      <c r="AO195" s="31">
        <v>0</v>
      </c>
      <c r="AP195" s="31">
        <v>0</v>
      </c>
      <c r="AQ195" s="31">
        <v>0</v>
      </c>
      <c r="AR195" s="31">
        <v>0</v>
      </c>
      <c r="AS195" s="31">
        <v>0</v>
      </c>
      <c r="AT195" s="31">
        <v>0</v>
      </c>
      <c r="AU195" s="31">
        <v>0</v>
      </c>
      <c r="AV195" s="31">
        <v>0</v>
      </c>
      <c r="AW195" s="31">
        <v>0</v>
      </c>
      <c r="AX195" s="31">
        <v>0</v>
      </c>
      <c r="AY195" s="31">
        <v>0</v>
      </c>
      <c r="AZ195" s="31">
        <v>0</v>
      </c>
      <c r="BA195" s="31">
        <v>0</v>
      </c>
      <c r="BB195" s="31">
        <v>0</v>
      </c>
      <c r="BC195" s="31">
        <v>0</v>
      </c>
      <c r="BD195" s="31">
        <v>0</v>
      </c>
      <c r="BE195" s="31">
        <v>0</v>
      </c>
      <c r="BF195" s="31">
        <v>0</v>
      </c>
      <c r="BG195" s="31">
        <v>0</v>
      </c>
      <c r="BH195" s="40">
        <v>2317413</v>
      </c>
      <c r="BI195" s="31">
        <v>0</v>
      </c>
      <c r="BJ195" s="31">
        <v>0</v>
      </c>
      <c r="BK195" s="31">
        <v>0</v>
      </c>
      <c r="BL195" s="31">
        <v>0</v>
      </c>
      <c r="BM195" s="31">
        <v>0</v>
      </c>
      <c r="BN195" s="31">
        <v>0</v>
      </c>
      <c r="BO195" s="31">
        <v>2317413.2400000002</v>
      </c>
      <c r="BP195" s="31">
        <v>0</v>
      </c>
      <c r="BQ195" s="31">
        <v>0</v>
      </c>
      <c r="BR195" s="31">
        <v>0</v>
      </c>
      <c r="BS195" s="31">
        <v>0</v>
      </c>
      <c r="BT195" s="31">
        <v>0</v>
      </c>
      <c r="BU195" s="31">
        <v>0</v>
      </c>
      <c r="BV195" s="31">
        <v>0</v>
      </c>
      <c r="BW195" s="31">
        <v>0</v>
      </c>
      <c r="BX195" s="31">
        <v>0</v>
      </c>
      <c r="BY195" s="31">
        <v>0</v>
      </c>
      <c r="BZ195" s="31">
        <v>0</v>
      </c>
      <c r="CA195" s="31">
        <v>0</v>
      </c>
      <c r="CB195" s="31">
        <v>0</v>
      </c>
      <c r="CC195" s="31">
        <v>20108911</v>
      </c>
      <c r="CD195" s="31">
        <v>0</v>
      </c>
      <c r="CE195" s="31">
        <v>0</v>
      </c>
      <c r="CF195" s="31">
        <v>0</v>
      </c>
      <c r="CG195" s="31">
        <v>0</v>
      </c>
      <c r="CH195" s="31">
        <v>0</v>
      </c>
      <c r="CI195" s="31">
        <v>0</v>
      </c>
      <c r="CJ195" s="31">
        <v>0</v>
      </c>
      <c r="CK195" s="31">
        <v>0</v>
      </c>
      <c r="CL195" s="31">
        <v>0</v>
      </c>
      <c r="CM195" s="31">
        <v>0</v>
      </c>
      <c r="CN195" s="31">
        <v>52598.68</v>
      </c>
      <c r="CO195" s="31">
        <v>0</v>
      </c>
      <c r="CP195" s="31">
        <v>0</v>
      </c>
      <c r="CQ195" s="31">
        <v>0</v>
      </c>
      <c r="CR195" s="31">
        <v>0</v>
      </c>
      <c r="CS195" s="31">
        <v>20056312</v>
      </c>
      <c r="CT195" s="31">
        <v>0</v>
      </c>
    </row>
    <row r="196" spans="1:98" s="33" customFormat="1">
      <c r="A196" s="38" t="s">
        <v>622</v>
      </c>
      <c r="B196" s="31">
        <v>0</v>
      </c>
      <c r="C196" s="31">
        <v>0</v>
      </c>
      <c r="D196" s="31">
        <v>0</v>
      </c>
      <c r="E196" s="31">
        <v>0</v>
      </c>
      <c r="F196" s="31">
        <v>0</v>
      </c>
      <c r="G196" s="31">
        <v>0</v>
      </c>
      <c r="H196" s="31">
        <v>0</v>
      </c>
      <c r="I196" s="31">
        <v>0</v>
      </c>
      <c r="J196" s="31">
        <v>0</v>
      </c>
      <c r="K196" s="31">
        <v>0</v>
      </c>
      <c r="L196" s="31">
        <v>0</v>
      </c>
      <c r="M196" s="31">
        <v>0</v>
      </c>
      <c r="N196" s="31">
        <v>0</v>
      </c>
      <c r="O196" s="31">
        <v>0</v>
      </c>
      <c r="P196" s="31">
        <v>0</v>
      </c>
      <c r="Q196" s="31">
        <v>0</v>
      </c>
      <c r="R196" s="31">
        <v>0</v>
      </c>
      <c r="S196" s="31">
        <v>0</v>
      </c>
      <c r="T196" s="31">
        <v>0</v>
      </c>
      <c r="U196" s="31">
        <v>0</v>
      </c>
      <c r="V196" s="31">
        <v>0</v>
      </c>
      <c r="W196" s="31">
        <v>0</v>
      </c>
      <c r="X196" s="31">
        <v>0</v>
      </c>
      <c r="Y196" s="31">
        <v>0</v>
      </c>
      <c r="Z196" s="31">
        <v>0</v>
      </c>
      <c r="AA196" s="31">
        <v>0</v>
      </c>
      <c r="AB196" s="31">
        <v>0</v>
      </c>
      <c r="AC196" s="31">
        <v>0</v>
      </c>
      <c r="AD196" s="31">
        <v>0</v>
      </c>
      <c r="AE196" s="31">
        <v>0</v>
      </c>
      <c r="AF196" s="31">
        <v>0</v>
      </c>
      <c r="AG196" s="31">
        <v>0</v>
      </c>
      <c r="AH196" s="31">
        <v>0</v>
      </c>
      <c r="AI196" s="31">
        <v>0</v>
      </c>
      <c r="AJ196" s="31">
        <v>0</v>
      </c>
      <c r="AK196" s="31">
        <v>0</v>
      </c>
      <c r="AL196" s="31">
        <v>0</v>
      </c>
      <c r="AM196" s="31">
        <v>0</v>
      </c>
      <c r="AN196" s="31">
        <v>0</v>
      </c>
      <c r="AO196" s="31">
        <v>0</v>
      </c>
      <c r="AP196" s="31">
        <v>0</v>
      </c>
      <c r="AQ196" s="31">
        <v>0</v>
      </c>
      <c r="AR196" s="31">
        <v>0</v>
      </c>
      <c r="AS196" s="31">
        <v>0</v>
      </c>
      <c r="AT196" s="31">
        <v>0</v>
      </c>
      <c r="AU196" s="31">
        <v>0</v>
      </c>
      <c r="AV196" s="31">
        <v>0</v>
      </c>
      <c r="AW196" s="31">
        <v>0</v>
      </c>
      <c r="AX196" s="31">
        <v>0</v>
      </c>
      <c r="AY196" s="31">
        <v>0</v>
      </c>
      <c r="AZ196" s="31">
        <v>0</v>
      </c>
      <c r="BA196" s="31">
        <v>0</v>
      </c>
      <c r="BB196" s="31">
        <v>0</v>
      </c>
      <c r="BC196" s="31">
        <v>0</v>
      </c>
      <c r="BD196" s="31">
        <v>0</v>
      </c>
      <c r="BE196" s="31">
        <v>0</v>
      </c>
      <c r="BF196" s="31">
        <v>0</v>
      </c>
      <c r="BG196" s="31">
        <v>0</v>
      </c>
      <c r="BH196" s="40">
        <v>0</v>
      </c>
      <c r="BI196" s="31">
        <v>0</v>
      </c>
      <c r="BJ196" s="31">
        <v>0</v>
      </c>
      <c r="BK196" s="31">
        <v>0</v>
      </c>
      <c r="BL196" s="31">
        <v>0</v>
      </c>
      <c r="BM196" s="31">
        <v>0</v>
      </c>
      <c r="BN196" s="31">
        <v>0</v>
      </c>
      <c r="BO196" s="31">
        <v>0</v>
      </c>
      <c r="BP196" s="31">
        <v>0</v>
      </c>
      <c r="BQ196" s="31">
        <v>0</v>
      </c>
      <c r="BR196" s="31">
        <v>0</v>
      </c>
      <c r="BS196" s="31">
        <v>0</v>
      </c>
      <c r="BT196" s="31">
        <v>0</v>
      </c>
      <c r="BU196" s="31">
        <v>0</v>
      </c>
      <c r="BV196" s="31">
        <v>0</v>
      </c>
      <c r="BW196" s="31">
        <v>0</v>
      </c>
      <c r="BX196" s="31">
        <v>0</v>
      </c>
      <c r="BY196" s="31">
        <v>0</v>
      </c>
      <c r="BZ196" s="31">
        <v>0</v>
      </c>
      <c r="CA196" s="31">
        <v>0</v>
      </c>
      <c r="CB196" s="31">
        <v>0</v>
      </c>
      <c r="CC196" s="31">
        <v>68794018</v>
      </c>
      <c r="CD196" s="31">
        <v>0</v>
      </c>
      <c r="CE196" s="31">
        <v>0</v>
      </c>
      <c r="CF196" s="31">
        <v>0</v>
      </c>
      <c r="CG196" s="31">
        <v>0</v>
      </c>
      <c r="CH196" s="31">
        <v>0</v>
      </c>
      <c r="CI196" s="31">
        <v>0</v>
      </c>
      <c r="CJ196" s="31">
        <v>0</v>
      </c>
      <c r="CK196" s="31">
        <v>0</v>
      </c>
      <c r="CL196" s="31">
        <v>0</v>
      </c>
      <c r="CM196" s="31">
        <v>0</v>
      </c>
      <c r="CN196" s="31">
        <v>0</v>
      </c>
      <c r="CO196" s="31">
        <v>0</v>
      </c>
      <c r="CP196" s="31">
        <v>0</v>
      </c>
      <c r="CQ196" s="31">
        <v>0</v>
      </c>
      <c r="CR196" s="31">
        <v>0</v>
      </c>
      <c r="CS196" s="31">
        <v>68794018</v>
      </c>
      <c r="CT196" s="31">
        <v>0</v>
      </c>
    </row>
    <row r="197" spans="1:98" s="33" customFormat="1">
      <c r="A197" s="38" t="s">
        <v>357</v>
      </c>
      <c r="B197" s="31">
        <v>0</v>
      </c>
      <c r="C197" s="31">
        <v>0</v>
      </c>
      <c r="D197" s="31">
        <v>0</v>
      </c>
      <c r="E197" s="31">
        <v>0</v>
      </c>
      <c r="F197" s="31">
        <v>0</v>
      </c>
      <c r="G197" s="31">
        <v>0</v>
      </c>
      <c r="H197" s="31">
        <v>0</v>
      </c>
      <c r="I197" s="31">
        <v>0</v>
      </c>
      <c r="J197" s="31">
        <v>0</v>
      </c>
      <c r="K197" s="31">
        <v>0</v>
      </c>
      <c r="L197" s="31">
        <v>0</v>
      </c>
      <c r="M197" s="31">
        <v>0</v>
      </c>
      <c r="N197" s="31">
        <v>0</v>
      </c>
      <c r="O197" s="31">
        <v>0</v>
      </c>
      <c r="P197" s="31">
        <v>0</v>
      </c>
      <c r="Q197" s="31">
        <v>0</v>
      </c>
      <c r="R197" s="31">
        <v>0</v>
      </c>
      <c r="S197" s="31">
        <v>0</v>
      </c>
      <c r="T197" s="31">
        <v>0</v>
      </c>
      <c r="U197" s="31">
        <v>0</v>
      </c>
      <c r="V197" s="31">
        <v>0</v>
      </c>
      <c r="W197" s="31">
        <v>0</v>
      </c>
      <c r="X197" s="31">
        <v>0</v>
      </c>
      <c r="Y197" s="31">
        <v>0</v>
      </c>
      <c r="Z197" s="31">
        <v>0</v>
      </c>
      <c r="AA197" s="31">
        <v>0</v>
      </c>
      <c r="AB197" s="31">
        <v>0</v>
      </c>
      <c r="AC197" s="31">
        <v>0</v>
      </c>
      <c r="AD197" s="31">
        <v>0</v>
      </c>
      <c r="AE197" s="31">
        <v>0</v>
      </c>
      <c r="AF197" s="31">
        <v>0</v>
      </c>
      <c r="AG197" s="31">
        <v>0</v>
      </c>
      <c r="AH197" s="31">
        <v>0</v>
      </c>
      <c r="AI197" s="31">
        <v>0</v>
      </c>
      <c r="AJ197" s="31">
        <v>0</v>
      </c>
      <c r="AK197" s="31">
        <v>0</v>
      </c>
      <c r="AL197" s="31">
        <v>0</v>
      </c>
      <c r="AM197" s="31">
        <v>0</v>
      </c>
      <c r="AN197" s="31">
        <v>0</v>
      </c>
      <c r="AO197" s="31">
        <v>0</v>
      </c>
      <c r="AP197" s="31">
        <v>0</v>
      </c>
      <c r="AQ197" s="31">
        <v>0</v>
      </c>
      <c r="AR197" s="31">
        <v>0</v>
      </c>
      <c r="AS197" s="31">
        <v>0</v>
      </c>
      <c r="AT197" s="31">
        <v>0</v>
      </c>
      <c r="AU197" s="31">
        <v>0</v>
      </c>
      <c r="AV197" s="31">
        <v>0</v>
      </c>
      <c r="AW197" s="31">
        <v>0</v>
      </c>
      <c r="AX197" s="31">
        <v>0</v>
      </c>
      <c r="AY197" s="31">
        <v>0</v>
      </c>
      <c r="AZ197" s="31">
        <v>0</v>
      </c>
      <c r="BA197" s="31">
        <v>0</v>
      </c>
      <c r="BB197" s="31">
        <v>0</v>
      </c>
      <c r="BC197" s="31">
        <v>0</v>
      </c>
      <c r="BD197" s="31">
        <v>0</v>
      </c>
      <c r="BE197" s="31">
        <v>0</v>
      </c>
      <c r="BF197" s="31">
        <v>0</v>
      </c>
      <c r="BG197" s="31">
        <v>0</v>
      </c>
      <c r="BH197" s="40">
        <v>0</v>
      </c>
      <c r="BI197" s="31">
        <v>0</v>
      </c>
      <c r="BJ197" s="31">
        <v>0</v>
      </c>
      <c r="BK197" s="31">
        <v>0</v>
      </c>
      <c r="BL197" s="31">
        <v>0</v>
      </c>
      <c r="BM197" s="31">
        <v>0</v>
      </c>
      <c r="BN197" s="31">
        <v>0</v>
      </c>
      <c r="BO197" s="31">
        <v>0</v>
      </c>
      <c r="BP197" s="31">
        <v>0</v>
      </c>
      <c r="BQ197" s="31">
        <v>0</v>
      </c>
      <c r="BR197" s="31">
        <v>0</v>
      </c>
      <c r="BS197" s="31">
        <v>0</v>
      </c>
      <c r="BT197" s="31">
        <v>0</v>
      </c>
      <c r="BU197" s="31">
        <v>0</v>
      </c>
      <c r="BV197" s="31">
        <v>0</v>
      </c>
      <c r="BW197" s="31">
        <v>0</v>
      </c>
      <c r="BX197" s="31">
        <v>0</v>
      </c>
      <c r="BY197" s="31">
        <v>0</v>
      </c>
      <c r="BZ197" s="31">
        <v>0</v>
      </c>
      <c r="CA197" s="31">
        <v>0</v>
      </c>
      <c r="CB197" s="31">
        <v>0</v>
      </c>
      <c r="CC197" s="31">
        <v>0</v>
      </c>
      <c r="CD197" s="31">
        <v>0</v>
      </c>
      <c r="CE197" s="31">
        <v>0</v>
      </c>
      <c r="CF197" s="31">
        <v>0</v>
      </c>
      <c r="CG197" s="31">
        <v>0</v>
      </c>
      <c r="CH197" s="31">
        <v>0</v>
      </c>
      <c r="CI197" s="31">
        <v>0</v>
      </c>
      <c r="CJ197" s="31">
        <v>0</v>
      </c>
      <c r="CK197" s="31">
        <v>0</v>
      </c>
      <c r="CL197" s="31">
        <v>0</v>
      </c>
      <c r="CM197" s="31">
        <v>0</v>
      </c>
      <c r="CN197" s="31">
        <v>0</v>
      </c>
      <c r="CO197" s="31">
        <v>0</v>
      </c>
      <c r="CP197" s="31">
        <v>0</v>
      </c>
      <c r="CQ197" s="31">
        <v>0</v>
      </c>
      <c r="CR197" s="31">
        <v>0</v>
      </c>
      <c r="CS197" s="31">
        <v>0</v>
      </c>
      <c r="CT197" s="31">
        <v>0</v>
      </c>
    </row>
    <row r="198" spans="1:98" s="33" customFormat="1">
      <c r="A198" s="38" t="s">
        <v>360</v>
      </c>
      <c r="B198" s="31">
        <v>0</v>
      </c>
      <c r="C198" s="31">
        <v>0</v>
      </c>
      <c r="D198" s="31">
        <v>0</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40">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row>
    <row r="199" spans="1:98" s="33" customFormat="1">
      <c r="A199" s="38" t="s">
        <v>359</v>
      </c>
      <c r="B199" s="31">
        <v>0</v>
      </c>
      <c r="C199" s="31">
        <v>0</v>
      </c>
      <c r="D199" s="31">
        <v>0</v>
      </c>
      <c r="E199" s="31">
        <v>0</v>
      </c>
      <c r="F199" s="31">
        <v>0</v>
      </c>
      <c r="G199" s="31">
        <v>0</v>
      </c>
      <c r="H199" s="31">
        <v>0</v>
      </c>
      <c r="I199" s="31">
        <v>0</v>
      </c>
      <c r="J199" s="31">
        <v>0</v>
      </c>
      <c r="K199" s="31">
        <v>0</v>
      </c>
      <c r="L199" s="31">
        <v>0</v>
      </c>
      <c r="M199" s="31">
        <v>0</v>
      </c>
      <c r="N199" s="31">
        <v>0</v>
      </c>
      <c r="O199" s="31">
        <v>0</v>
      </c>
      <c r="P199" s="31">
        <v>0</v>
      </c>
      <c r="Q199" s="31">
        <v>0</v>
      </c>
      <c r="R199" s="31">
        <v>0</v>
      </c>
      <c r="S199" s="31">
        <v>0</v>
      </c>
      <c r="T199" s="31">
        <v>0</v>
      </c>
      <c r="U199" s="31">
        <v>0</v>
      </c>
      <c r="V199" s="31">
        <v>0</v>
      </c>
      <c r="W199" s="31">
        <v>0</v>
      </c>
      <c r="X199" s="31">
        <v>0</v>
      </c>
      <c r="Y199" s="31">
        <v>0</v>
      </c>
      <c r="Z199" s="31">
        <v>0</v>
      </c>
      <c r="AA199" s="31">
        <v>0</v>
      </c>
      <c r="AB199" s="31">
        <v>0</v>
      </c>
      <c r="AC199" s="31">
        <v>0</v>
      </c>
      <c r="AD199" s="31">
        <v>0</v>
      </c>
      <c r="AE199" s="31">
        <v>0</v>
      </c>
      <c r="AF199" s="31">
        <v>0</v>
      </c>
      <c r="AG199" s="31">
        <v>0</v>
      </c>
      <c r="AH199" s="31">
        <v>0</v>
      </c>
      <c r="AI199" s="31">
        <v>0</v>
      </c>
      <c r="AJ199" s="31">
        <v>0</v>
      </c>
      <c r="AK199" s="31">
        <v>0</v>
      </c>
      <c r="AL199" s="31">
        <v>0</v>
      </c>
      <c r="AM199" s="31">
        <v>0</v>
      </c>
      <c r="AN199" s="31">
        <v>0</v>
      </c>
      <c r="AO199" s="31">
        <v>0</v>
      </c>
      <c r="AP199" s="31">
        <v>0</v>
      </c>
      <c r="AQ199" s="31">
        <v>0</v>
      </c>
      <c r="AR199" s="31">
        <v>0</v>
      </c>
      <c r="AS199" s="31">
        <v>0</v>
      </c>
      <c r="AT199" s="31">
        <v>0</v>
      </c>
      <c r="AU199" s="31">
        <v>0</v>
      </c>
      <c r="AV199" s="31">
        <v>0</v>
      </c>
      <c r="AW199" s="31">
        <v>0</v>
      </c>
      <c r="AX199" s="31">
        <v>0</v>
      </c>
      <c r="AY199" s="31">
        <v>0</v>
      </c>
      <c r="AZ199" s="31">
        <v>0</v>
      </c>
      <c r="BA199" s="31">
        <v>0</v>
      </c>
      <c r="BB199" s="31">
        <v>0</v>
      </c>
      <c r="BC199" s="31">
        <v>0</v>
      </c>
      <c r="BD199" s="31">
        <v>0</v>
      </c>
      <c r="BE199" s="31">
        <v>0</v>
      </c>
      <c r="BF199" s="31">
        <v>0</v>
      </c>
      <c r="BG199" s="31">
        <v>0</v>
      </c>
      <c r="BH199" s="40">
        <v>0</v>
      </c>
      <c r="BI199" s="31">
        <v>0</v>
      </c>
      <c r="BJ199" s="31">
        <v>0</v>
      </c>
      <c r="BK199" s="31">
        <v>0</v>
      </c>
      <c r="BL199" s="31">
        <v>0</v>
      </c>
      <c r="BM199" s="31">
        <v>0</v>
      </c>
      <c r="BN199" s="31">
        <v>0</v>
      </c>
      <c r="BO199" s="31">
        <v>0</v>
      </c>
      <c r="BP199" s="31">
        <v>0</v>
      </c>
      <c r="BQ199" s="31">
        <v>0</v>
      </c>
      <c r="BR199" s="31">
        <v>0</v>
      </c>
      <c r="BS199" s="31">
        <v>0</v>
      </c>
      <c r="BT199" s="31">
        <v>0</v>
      </c>
      <c r="BU199" s="31">
        <v>0</v>
      </c>
      <c r="BV199" s="31">
        <v>0</v>
      </c>
      <c r="BW199" s="31">
        <v>0</v>
      </c>
      <c r="BX199" s="31">
        <v>0</v>
      </c>
      <c r="BY199" s="31">
        <v>0</v>
      </c>
      <c r="BZ199" s="31">
        <v>0</v>
      </c>
      <c r="CA199" s="31">
        <v>0</v>
      </c>
      <c r="CB199" s="31">
        <v>0</v>
      </c>
      <c r="CC199" s="31">
        <v>0</v>
      </c>
      <c r="CD199" s="31">
        <v>0</v>
      </c>
      <c r="CE199" s="31">
        <v>0</v>
      </c>
      <c r="CF199" s="31">
        <v>0</v>
      </c>
      <c r="CG199" s="31">
        <v>0</v>
      </c>
      <c r="CH199" s="31">
        <v>0</v>
      </c>
      <c r="CI199" s="31">
        <v>0</v>
      </c>
      <c r="CJ199" s="31">
        <v>0</v>
      </c>
      <c r="CK199" s="31">
        <v>0</v>
      </c>
      <c r="CL199" s="31">
        <v>0</v>
      </c>
      <c r="CM199" s="31">
        <v>0</v>
      </c>
      <c r="CN199" s="31">
        <v>0</v>
      </c>
      <c r="CO199" s="31">
        <v>0</v>
      </c>
      <c r="CP199" s="31">
        <v>0</v>
      </c>
      <c r="CQ199" s="31">
        <v>0</v>
      </c>
      <c r="CR199" s="31">
        <v>0</v>
      </c>
      <c r="CS199" s="31">
        <v>0</v>
      </c>
      <c r="CT199" s="31">
        <v>0</v>
      </c>
    </row>
    <row r="200" spans="1:98" s="33" customFormat="1">
      <c r="A200" s="38" t="s">
        <v>352</v>
      </c>
      <c r="B200" s="31">
        <v>657830</v>
      </c>
      <c r="C200" s="31">
        <v>0</v>
      </c>
      <c r="D200" s="31">
        <v>0</v>
      </c>
      <c r="E200" s="31">
        <v>0</v>
      </c>
      <c r="F200" s="31">
        <v>0</v>
      </c>
      <c r="G200" s="31">
        <v>0</v>
      </c>
      <c r="H200" s="31">
        <v>87006.080000000002</v>
      </c>
      <c r="I200" s="31">
        <v>0</v>
      </c>
      <c r="J200" s="31">
        <v>0</v>
      </c>
      <c r="K200" s="31">
        <v>0</v>
      </c>
      <c r="L200" s="31">
        <v>0</v>
      </c>
      <c r="M200" s="31">
        <v>570823.57999999996</v>
      </c>
      <c r="N200" s="31">
        <v>0</v>
      </c>
      <c r="O200" s="31">
        <v>0</v>
      </c>
      <c r="P200" s="31">
        <v>0</v>
      </c>
      <c r="Q200" s="31">
        <v>0</v>
      </c>
      <c r="R200" s="31">
        <v>136909</v>
      </c>
      <c r="S200" s="31">
        <v>0</v>
      </c>
      <c r="T200" s="31">
        <v>0</v>
      </c>
      <c r="U200" s="31">
        <v>178.75</v>
      </c>
      <c r="V200" s="31">
        <v>0</v>
      </c>
      <c r="W200" s="31">
        <v>0</v>
      </c>
      <c r="X200" s="31">
        <v>0</v>
      </c>
      <c r="Y200" s="31">
        <v>0</v>
      </c>
      <c r="Z200" s="31">
        <v>0</v>
      </c>
      <c r="AA200" s="31">
        <v>0</v>
      </c>
      <c r="AB200" s="31">
        <v>55051.78</v>
      </c>
      <c r="AC200" s="31">
        <v>0</v>
      </c>
      <c r="AD200" s="31">
        <v>0</v>
      </c>
      <c r="AE200" s="31">
        <v>0</v>
      </c>
      <c r="AF200" s="31">
        <v>0</v>
      </c>
      <c r="AG200" s="31">
        <v>0</v>
      </c>
      <c r="AH200" s="31">
        <v>0</v>
      </c>
      <c r="AI200" s="31">
        <v>0</v>
      </c>
      <c r="AJ200" s="31">
        <v>6415.23</v>
      </c>
      <c r="AK200" s="31">
        <v>0</v>
      </c>
      <c r="AL200" s="31">
        <v>0</v>
      </c>
      <c r="AM200" s="31">
        <v>41264.51</v>
      </c>
      <c r="AN200" s="31">
        <v>0</v>
      </c>
      <c r="AO200" s="31">
        <v>0</v>
      </c>
      <c r="AP200" s="31">
        <v>0</v>
      </c>
      <c r="AQ200" s="31">
        <v>0</v>
      </c>
      <c r="AR200" s="31">
        <v>0</v>
      </c>
      <c r="AS200" s="31">
        <v>3075</v>
      </c>
      <c r="AT200" s="31">
        <v>9.75</v>
      </c>
      <c r="AU200" s="31">
        <v>0</v>
      </c>
      <c r="AV200" s="31">
        <v>0</v>
      </c>
      <c r="AW200" s="31">
        <v>0</v>
      </c>
      <c r="AX200" s="31">
        <v>0</v>
      </c>
      <c r="AY200" s="31">
        <v>0</v>
      </c>
      <c r="AZ200" s="31">
        <v>0</v>
      </c>
      <c r="BA200" s="31">
        <v>0</v>
      </c>
      <c r="BB200" s="31">
        <v>0</v>
      </c>
      <c r="BC200" s="31">
        <v>0</v>
      </c>
      <c r="BD200" s="31">
        <v>30914.45</v>
      </c>
      <c r="BE200" s="31">
        <v>0</v>
      </c>
      <c r="BF200" s="31">
        <v>0</v>
      </c>
      <c r="BG200" s="31">
        <v>0</v>
      </c>
      <c r="BH200" s="40">
        <v>141580</v>
      </c>
      <c r="BI200" s="31">
        <v>0</v>
      </c>
      <c r="BJ200" s="31">
        <v>0</v>
      </c>
      <c r="BK200" s="31">
        <v>0</v>
      </c>
      <c r="BL200" s="31">
        <v>0</v>
      </c>
      <c r="BM200" s="31">
        <v>141579.99</v>
      </c>
      <c r="BN200" s="31">
        <v>0</v>
      </c>
      <c r="BO200" s="31">
        <v>0</v>
      </c>
      <c r="BP200" s="31">
        <v>0</v>
      </c>
      <c r="BQ200" s="31">
        <v>0</v>
      </c>
      <c r="BR200" s="31">
        <v>0</v>
      </c>
      <c r="BS200" s="31">
        <v>0</v>
      </c>
      <c r="BT200" s="31">
        <v>0</v>
      </c>
      <c r="BU200" s="31">
        <v>0</v>
      </c>
      <c r="BV200" s="31">
        <v>0</v>
      </c>
      <c r="BW200" s="31">
        <v>0</v>
      </c>
      <c r="BX200" s="31">
        <v>0</v>
      </c>
      <c r="BY200" s="31">
        <v>0</v>
      </c>
      <c r="BZ200" s="31">
        <v>0</v>
      </c>
      <c r="CA200" s="31">
        <v>0</v>
      </c>
      <c r="CB200" s="31">
        <v>0</v>
      </c>
      <c r="CC200" s="31">
        <v>14099969</v>
      </c>
      <c r="CD200" s="31">
        <v>0</v>
      </c>
      <c r="CE200" s="31">
        <v>0</v>
      </c>
      <c r="CF200" s="31">
        <v>0</v>
      </c>
      <c r="CG200" s="31">
        <v>0</v>
      </c>
      <c r="CH200" s="31">
        <v>0</v>
      </c>
      <c r="CI200" s="31">
        <v>0</v>
      </c>
      <c r="CJ200" s="31">
        <v>0</v>
      </c>
      <c r="CK200" s="31">
        <v>0</v>
      </c>
      <c r="CL200" s="31">
        <v>0</v>
      </c>
      <c r="CM200" s="31">
        <v>0</v>
      </c>
      <c r="CN200" s="31">
        <v>44750.06</v>
      </c>
      <c r="CO200" s="31">
        <v>667149</v>
      </c>
      <c r="CP200" s="31">
        <v>-393629</v>
      </c>
      <c r="CQ200" s="31">
        <v>-622880.39</v>
      </c>
      <c r="CR200" s="31">
        <v>0</v>
      </c>
      <c r="CS200" s="31">
        <v>8182169.1299999999</v>
      </c>
      <c r="CT200" s="31">
        <v>6222409.8399999999</v>
      </c>
    </row>
    <row r="201" spans="1:98" s="33" customFormat="1">
      <c r="A201" s="38" t="s">
        <v>353</v>
      </c>
      <c r="B201" s="31">
        <v>497904</v>
      </c>
      <c r="C201" s="31">
        <v>0</v>
      </c>
      <c r="D201" s="31">
        <v>0</v>
      </c>
      <c r="E201" s="31">
        <v>0</v>
      </c>
      <c r="F201" s="31">
        <v>0</v>
      </c>
      <c r="G201" s="31">
        <v>0</v>
      </c>
      <c r="H201" s="31">
        <v>0</v>
      </c>
      <c r="I201" s="31">
        <v>0</v>
      </c>
      <c r="J201" s="31">
        <v>0</v>
      </c>
      <c r="K201" s="31">
        <v>0</v>
      </c>
      <c r="L201" s="31">
        <v>0</v>
      </c>
      <c r="M201" s="31">
        <v>497904</v>
      </c>
      <c r="N201" s="31">
        <v>0</v>
      </c>
      <c r="O201" s="31">
        <v>0</v>
      </c>
      <c r="P201" s="31">
        <v>0</v>
      </c>
      <c r="Q201" s="31">
        <v>0</v>
      </c>
      <c r="R201" s="31">
        <v>79899</v>
      </c>
      <c r="S201" s="31">
        <v>0</v>
      </c>
      <c r="T201" s="31">
        <v>0</v>
      </c>
      <c r="U201" s="31">
        <v>0</v>
      </c>
      <c r="V201" s="31">
        <v>0</v>
      </c>
      <c r="W201" s="31">
        <v>0</v>
      </c>
      <c r="X201" s="31">
        <v>0</v>
      </c>
      <c r="Y201" s="31">
        <v>0</v>
      </c>
      <c r="Z201" s="31">
        <v>0</v>
      </c>
      <c r="AA201" s="31">
        <v>0</v>
      </c>
      <c r="AB201" s="31">
        <v>0</v>
      </c>
      <c r="AC201" s="31">
        <v>0</v>
      </c>
      <c r="AD201" s="31">
        <v>0</v>
      </c>
      <c r="AE201" s="31">
        <v>0</v>
      </c>
      <c r="AF201" s="31">
        <v>0</v>
      </c>
      <c r="AG201" s="31">
        <v>79899</v>
      </c>
      <c r="AH201" s="31">
        <v>0</v>
      </c>
      <c r="AI201" s="31">
        <v>0</v>
      </c>
      <c r="AJ201" s="31">
        <v>0</v>
      </c>
      <c r="AK201" s="31">
        <v>0</v>
      </c>
      <c r="AL201" s="31">
        <v>0</v>
      </c>
      <c r="AM201" s="31">
        <v>0</v>
      </c>
      <c r="AN201" s="31">
        <v>0</v>
      </c>
      <c r="AO201" s="31">
        <v>0</v>
      </c>
      <c r="AP201" s="31">
        <v>0</v>
      </c>
      <c r="AQ201" s="31">
        <v>0</v>
      </c>
      <c r="AR201" s="31">
        <v>0</v>
      </c>
      <c r="AS201" s="31">
        <v>0</v>
      </c>
      <c r="AT201" s="31">
        <v>0</v>
      </c>
      <c r="AU201" s="31">
        <v>0</v>
      </c>
      <c r="AV201" s="31">
        <v>0</v>
      </c>
      <c r="AW201" s="31">
        <v>0</v>
      </c>
      <c r="AX201" s="31">
        <v>0</v>
      </c>
      <c r="AY201" s="31">
        <v>0</v>
      </c>
      <c r="AZ201" s="31">
        <v>0</v>
      </c>
      <c r="BA201" s="31">
        <v>0</v>
      </c>
      <c r="BB201" s="31">
        <v>0</v>
      </c>
      <c r="BC201" s="31">
        <v>0</v>
      </c>
      <c r="BD201" s="31">
        <v>0</v>
      </c>
      <c r="BE201" s="31">
        <v>0</v>
      </c>
      <c r="BF201" s="31">
        <v>0</v>
      </c>
      <c r="BG201" s="31">
        <v>0</v>
      </c>
      <c r="BH201" s="40">
        <v>0</v>
      </c>
      <c r="BI201" s="31">
        <v>0</v>
      </c>
      <c r="BJ201" s="31">
        <v>0</v>
      </c>
      <c r="BK201" s="31">
        <v>0</v>
      </c>
      <c r="BL201" s="31">
        <v>0</v>
      </c>
      <c r="BM201" s="31">
        <v>0</v>
      </c>
      <c r="BN201" s="31">
        <v>0</v>
      </c>
      <c r="BO201" s="31">
        <v>0</v>
      </c>
      <c r="BP201" s="31">
        <v>0</v>
      </c>
      <c r="BQ201" s="31">
        <v>0</v>
      </c>
      <c r="BR201" s="31">
        <v>0</v>
      </c>
      <c r="BS201" s="31">
        <v>0</v>
      </c>
      <c r="BT201" s="31">
        <v>0</v>
      </c>
      <c r="BU201" s="31">
        <v>0</v>
      </c>
      <c r="BV201" s="31">
        <v>0</v>
      </c>
      <c r="BW201" s="31">
        <v>0</v>
      </c>
      <c r="BX201" s="31">
        <v>0</v>
      </c>
      <c r="BY201" s="31">
        <v>0</v>
      </c>
      <c r="BZ201" s="31">
        <v>0</v>
      </c>
      <c r="CA201" s="31">
        <v>0</v>
      </c>
      <c r="CB201" s="31">
        <v>0</v>
      </c>
      <c r="CC201" s="31">
        <v>3390073</v>
      </c>
      <c r="CD201" s="31">
        <v>0</v>
      </c>
      <c r="CE201" s="31">
        <v>0</v>
      </c>
      <c r="CF201" s="31">
        <v>0</v>
      </c>
      <c r="CG201" s="31">
        <v>0</v>
      </c>
      <c r="CH201" s="31">
        <v>0</v>
      </c>
      <c r="CI201" s="31">
        <v>0</v>
      </c>
      <c r="CJ201" s="31">
        <v>0</v>
      </c>
      <c r="CK201" s="31">
        <v>0</v>
      </c>
      <c r="CL201" s="31">
        <v>0</v>
      </c>
      <c r="CM201" s="31">
        <v>0</v>
      </c>
      <c r="CN201" s="31">
        <v>57716</v>
      </c>
      <c r="CO201" s="31">
        <v>0</v>
      </c>
      <c r="CP201" s="31">
        <v>0</v>
      </c>
      <c r="CQ201" s="31">
        <v>0</v>
      </c>
      <c r="CR201" s="31">
        <v>0</v>
      </c>
      <c r="CS201" s="31">
        <v>3332357</v>
      </c>
      <c r="CT201" s="31">
        <v>0</v>
      </c>
    </row>
    <row r="202" spans="1:98" s="33" customFormat="1">
      <c r="A202" s="38" t="s">
        <v>623</v>
      </c>
      <c r="B202" s="31">
        <v>0</v>
      </c>
      <c r="C202" s="31">
        <v>0</v>
      </c>
      <c r="D202" s="31">
        <v>0</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40">
        <v>0</v>
      </c>
      <c r="BI202" s="31">
        <v>0</v>
      </c>
      <c r="BJ202" s="31">
        <v>0</v>
      </c>
      <c r="BK202" s="31">
        <v>0</v>
      </c>
      <c r="BL202" s="31">
        <v>0</v>
      </c>
      <c r="BM202" s="31">
        <v>0</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v>0</v>
      </c>
      <c r="CC202" s="31">
        <v>0</v>
      </c>
      <c r="CD202" s="31">
        <v>0</v>
      </c>
      <c r="CE202" s="31">
        <v>0</v>
      </c>
      <c r="CF202" s="31">
        <v>0</v>
      </c>
      <c r="CG202" s="31">
        <v>0</v>
      </c>
      <c r="CH202" s="31">
        <v>0</v>
      </c>
      <c r="CI202" s="31">
        <v>0</v>
      </c>
      <c r="CJ202" s="31">
        <v>0</v>
      </c>
      <c r="CK202" s="31">
        <v>0</v>
      </c>
      <c r="CL202" s="31">
        <v>0</v>
      </c>
      <c r="CM202" s="31">
        <v>0</v>
      </c>
      <c r="CN202" s="31">
        <v>0</v>
      </c>
      <c r="CO202" s="31">
        <v>0</v>
      </c>
      <c r="CP202" s="31">
        <v>0</v>
      </c>
      <c r="CQ202" s="31">
        <v>0</v>
      </c>
      <c r="CR202" s="31">
        <v>0</v>
      </c>
      <c r="CS202" s="31">
        <v>0</v>
      </c>
      <c r="CT202" s="31">
        <v>0</v>
      </c>
    </row>
    <row r="203" spans="1:98" s="33" customFormat="1">
      <c r="A203" s="38" t="s">
        <v>355</v>
      </c>
      <c r="B203" s="31">
        <v>299304</v>
      </c>
      <c r="C203" s="31">
        <v>0</v>
      </c>
      <c r="D203" s="31">
        <v>0</v>
      </c>
      <c r="E203" s="31">
        <v>0</v>
      </c>
      <c r="F203" s="31">
        <v>0</v>
      </c>
      <c r="G203" s="31">
        <v>0</v>
      </c>
      <c r="H203" s="31">
        <v>0</v>
      </c>
      <c r="I203" s="31">
        <v>0</v>
      </c>
      <c r="J203" s="31">
        <v>0</v>
      </c>
      <c r="K203" s="31">
        <v>0</v>
      </c>
      <c r="L203" s="31">
        <v>0</v>
      </c>
      <c r="M203" s="31">
        <v>299304.2</v>
      </c>
      <c r="N203" s="31">
        <v>0</v>
      </c>
      <c r="O203" s="31">
        <v>0</v>
      </c>
      <c r="P203" s="31">
        <v>0</v>
      </c>
      <c r="Q203" s="31">
        <v>0</v>
      </c>
      <c r="R203" s="31">
        <v>51698</v>
      </c>
      <c r="S203" s="31">
        <v>0</v>
      </c>
      <c r="T203" s="31">
        <v>0</v>
      </c>
      <c r="U203" s="31">
        <v>0</v>
      </c>
      <c r="V203" s="31">
        <v>0</v>
      </c>
      <c r="W203" s="31">
        <v>0</v>
      </c>
      <c r="X203" s="31">
        <v>0</v>
      </c>
      <c r="Y203" s="31">
        <v>100</v>
      </c>
      <c r="Z203" s="31">
        <v>0</v>
      </c>
      <c r="AA203" s="31">
        <v>0</v>
      </c>
      <c r="AB203" s="31">
        <v>0</v>
      </c>
      <c r="AC203" s="31">
        <v>0</v>
      </c>
      <c r="AD203" s="31">
        <v>0</v>
      </c>
      <c r="AE203" s="31">
        <v>0</v>
      </c>
      <c r="AF203" s="31">
        <v>0</v>
      </c>
      <c r="AG203" s="31">
        <v>11518.62</v>
      </c>
      <c r="AH203" s="31">
        <v>0</v>
      </c>
      <c r="AI203" s="31">
        <v>0</v>
      </c>
      <c r="AJ203" s="31">
        <v>267.25</v>
      </c>
      <c r="AK203" s="31">
        <v>0</v>
      </c>
      <c r="AL203" s="31">
        <v>0</v>
      </c>
      <c r="AM203" s="31">
        <v>39812.54</v>
      </c>
      <c r="AN203" s="31">
        <v>0</v>
      </c>
      <c r="AO203" s="31">
        <v>0</v>
      </c>
      <c r="AP203" s="31">
        <v>0</v>
      </c>
      <c r="AQ203" s="31">
        <v>0</v>
      </c>
      <c r="AR203" s="31">
        <v>0</v>
      </c>
      <c r="AS203" s="31">
        <v>0</v>
      </c>
      <c r="AT203" s="31">
        <v>0</v>
      </c>
      <c r="AU203" s="31">
        <v>0</v>
      </c>
      <c r="AV203" s="31">
        <v>0</v>
      </c>
      <c r="AW203" s="31">
        <v>0</v>
      </c>
      <c r="AX203" s="31">
        <v>0</v>
      </c>
      <c r="AY203" s="31">
        <v>0</v>
      </c>
      <c r="AZ203" s="31">
        <v>0</v>
      </c>
      <c r="BA203" s="31">
        <v>0</v>
      </c>
      <c r="BB203" s="31">
        <v>0</v>
      </c>
      <c r="BC203" s="31">
        <v>0</v>
      </c>
      <c r="BD203" s="31">
        <v>0</v>
      </c>
      <c r="BE203" s="31">
        <v>0</v>
      </c>
      <c r="BF203" s="31">
        <v>0</v>
      </c>
      <c r="BG203" s="31">
        <v>0</v>
      </c>
      <c r="BH203" s="40">
        <v>0</v>
      </c>
      <c r="BI203" s="31">
        <v>0</v>
      </c>
      <c r="BJ203" s="31">
        <v>0</v>
      </c>
      <c r="BK203" s="31">
        <v>0</v>
      </c>
      <c r="BL203" s="31">
        <v>0</v>
      </c>
      <c r="BM203" s="31">
        <v>0</v>
      </c>
      <c r="BN203" s="31">
        <v>0</v>
      </c>
      <c r="BO203" s="31">
        <v>0</v>
      </c>
      <c r="BP203" s="31">
        <v>0</v>
      </c>
      <c r="BQ203" s="31">
        <v>0</v>
      </c>
      <c r="BR203" s="31">
        <v>0</v>
      </c>
      <c r="BS203" s="31">
        <v>0</v>
      </c>
      <c r="BT203" s="31">
        <v>0</v>
      </c>
      <c r="BU203" s="31">
        <v>0</v>
      </c>
      <c r="BV203" s="31">
        <v>0</v>
      </c>
      <c r="BW203" s="31">
        <v>0</v>
      </c>
      <c r="BX203" s="31">
        <v>0</v>
      </c>
      <c r="BY203" s="31">
        <v>0</v>
      </c>
      <c r="BZ203" s="31">
        <v>0</v>
      </c>
      <c r="CA203" s="31">
        <v>0</v>
      </c>
      <c r="CB203" s="31">
        <v>0</v>
      </c>
      <c r="CC203" s="31">
        <v>9599901</v>
      </c>
      <c r="CD203" s="31">
        <v>0</v>
      </c>
      <c r="CE203" s="31">
        <v>0</v>
      </c>
      <c r="CF203" s="31">
        <v>0</v>
      </c>
      <c r="CG203" s="31">
        <v>0</v>
      </c>
      <c r="CH203" s="31">
        <v>0</v>
      </c>
      <c r="CI203" s="31">
        <v>0</v>
      </c>
      <c r="CJ203" s="31">
        <v>0</v>
      </c>
      <c r="CK203" s="31">
        <v>0</v>
      </c>
      <c r="CL203" s="31">
        <v>0</v>
      </c>
      <c r="CM203" s="31">
        <v>0</v>
      </c>
      <c r="CN203" s="31">
        <v>97217.8</v>
      </c>
      <c r="CO203" s="31">
        <v>0</v>
      </c>
      <c r="CP203" s="31">
        <v>0</v>
      </c>
      <c r="CQ203" s="31">
        <v>0</v>
      </c>
      <c r="CR203" s="31">
        <v>0</v>
      </c>
      <c r="CS203" s="31">
        <v>9502683</v>
      </c>
      <c r="CT203" s="31">
        <v>0</v>
      </c>
    </row>
    <row r="204" spans="1:98" s="33" customFormat="1">
      <c r="A204" s="38" t="s">
        <v>354</v>
      </c>
      <c r="B204" s="31">
        <v>0</v>
      </c>
      <c r="C204" s="31">
        <v>0</v>
      </c>
      <c r="D204" s="31">
        <v>0</v>
      </c>
      <c r="E204" s="31">
        <v>0</v>
      </c>
      <c r="F204" s="31">
        <v>0</v>
      </c>
      <c r="G204" s="31">
        <v>0</v>
      </c>
      <c r="H204" s="31">
        <v>0</v>
      </c>
      <c r="I204" s="31">
        <v>0</v>
      </c>
      <c r="J204" s="31">
        <v>0</v>
      </c>
      <c r="K204" s="31">
        <v>0</v>
      </c>
      <c r="L204" s="31">
        <v>0</v>
      </c>
      <c r="M204" s="31">
        <v>0</v>
      </c>
      <c r="N204" s="31">
        <v>0</v>
      </c>
      <c r="O204" s="31">
        <v>0</v>
      </c>
      <c r="P204" s="31">
        <v>0</v>
      </c>
      <c r="Q204" s="31">
        <v>0</v>
      </c>
      <c r="R204" s="31">
        <v>0</v>
      </c>
      <c r="S204" s="31">
        <v>0</v>
      </c>
      <c r="T204" s="31">
        <v>0</v>
      </c>
      <c r="U204" s="31">
        <v>0</v>
      </c>
      <c r="V204" s="31">
        <v>0</v>
      </c>
      <c r="W204" s="31">
        <v>0</v>
      </c>
      <c r="X204" s="31">
        <v>0</v>
      </c>
      <c r="Y204" s="31">
        <v>0</v>
      </c>
      <c r="Z204" s="31">
        <v>0</v>
      </c>
      <c r="AA204" s="31">
        <v>0</v>
      </c>
      <c r="AB204" s="31">
        <v>0</v>
      </c>
      <c r="AC204" s="31">
        <v>0</v>
      </c>
      <c r="AD204" s="31">
        <v>0</v>
      </c>
      <c r="AE204" s="31">
        <v>0</v>
      </c>
      <c r="AF204" s="31">
        <v>0</v>
      </c>
      <c r="AG204" s="31">
        <v>0</v>
      </c>
      <c r="AH204" s="31">
        <v>0</v>
      </c>
      <c r="AI204" s="31">
        <v>0</v>
      </c>
      <c r="AJ204" s="31">
        <v>0</v>
      </c>
      <c r="AK204" s="31">
        <v>0</v>
      </c>
      <c r="AL204" s="31">
        <v>0</v>
      </c>
      <c r="AM204" s="31">
        <v>0</v>
      </c>
      <c r="AN204" s="31">
        <v>0</v>
      </c>
      <c r="AO204" s="31">
        <v>0</v>
      </c>
      <c r="AP204" s="31">
        <v>0</v>
      </c>
      <c r="AQ204" s="31">
        <v>0</v>
      </c>
      <c r="AR204" s="31">
        <v>0</v>
      </c>
      <c r="AS204" s="31">
        <v>0</v>
      </c>
      <c r="AT204" s="31">
        <v>0</v>
      </c>
      <c r="AU204" s="31">
        <v>0</v>
      </c>
      <c r="AV204" s="31">
        <v>0</v>
      </c>
      <c r="AW204" s="31">
        <v>0</v>
      </c>
      <c r="AX204" s="31">
        <v>0</v>
      </c>
      <c r="AY204" s="31">
        <v>0</v>
      </c>
      <c r="AZ204" s="31">
        <v>0</v>
      </c>
      <c r="BA204" s="31">
        <v>0</v>
      </c>
      <c r="BB204" s="31">
        <v>0</v>
      </c>
      <c r="BC204" s="31">
        <v>0</v>
      </c>
      <c r="BD204" s="31">
        <v>0</v>
      </c>
      <c r="BE204" s="31">
        <v>0</v>
      </c>
      <c r="BF204" s="31">
        <v>0</v>
      </c>
      <c r="BG204" s="31">
        <v>0</v>
      </c>
      <c r="BH204" s="40">
        <v>0</v>
      </c>
      <c r="BI204" s="31">
        <v>0</v>
      </c>
      <c r="BJ204" s="31">
        <v>0</v>
      </c>
      <c r="BK204" s="31">
        <v>0</v>
      </c>
      <c r="BL204" s="31">
        <v>0</v>
      </c>
      <c r="BM204" s="31">
        <v>0</v>
      </c>
      <c r="BN204" s="31">
        <v>0</v>
      </c>
      <c r="BO204" s="31">
        <v>0</v>
      </c>
      <c r="BP204" s="31">
        <v>0</v>
      </c>
      <c r="BQ204" s="31">
        <v>0</v>
      </c>
      <c r="BR204" s="31">
        <v>0</v>
      </c>
      <c r="BS204" s="31">
        <v>0</v>
      </c>
      <c r="BT204" s="31">
        <v>0</v>
      </c>
      <c r="BU204" s="31">
        <v>0</v>
      </c>
      <c r="BV204" s="31">
        <v>0</v>
      </c>
      <c r="BW204" s="31">
        <v>0</v>
      </c>
      <c r="BX204" s="31">
        <v>0</v>
      </c>
      <c r="BY204" s="31">
        <v>0</v>
      </c>
      <c r="BZ204" s="31">
        <v>0</v>
      </c>
      <c r="CA204" s="31">
        <v>0</v>
      </c>
      <c r="CB204" s="31">
        <v>0</v>
      </c>
      <c r="CC204" s="31">
        <v>0</v>
      </c>
      <c r="CD204" s="31">
        <v>0</v>
      </c>
      <c r="CE204" s="31">
        <v>0</v>
      </c>
      <c r="CF204" s="31">
        <v>0</v>
      </c>
      <c r="CG204" s="31">
        <v>0</v>
      </c>
      <c r="CH204" s="31">
        <v>0</v>
      </c>
      <c r="CI204" s="31">
        <v>0</v>
      </c>
      <c r="CJ204" s="31">
        <v>0</v>
      </c>
      <c r="CK204" s="31">
        <v>0</v>
      </c>
      <c r="CL204" s="31">
        <v>0</v>
      </c>
      <c r="CM204" s="31">
        <v>0</v>
      </c>
      <c r="CN204" s="31">
        <v>0</v>
      </c>
      <c r="CO204" s="31">
        <v>0</v>
      </c>
      <c r="CP204" s="31">
        <v>0</v>
      </c>
      <c r="CQ204" s="31">
        <v>0</v>
      </c>
      <c r="CR204" s="31">
        <v>0</v>
      </c>
      <c r="CS204" s="31">
        <v>0</v>
      </c>
      <c r="CT204" s="31">
        <v>0</v>
      </c>
    </row>
    <row r="205" spans="1:98" s="33" customFormat="1">
      <c r="A205" s="38" t="s">
        <v>624</v>
      </c>
      <c r="B205" s="31">
        <v>0</v>
      </c>
      <c r="C205" s="31">
        <v>0</v>
      </c>
      <c r="D205" s="31">
        <v>0</v>
      </c>
      <c r="E205" s="31">
        <v>0</v>
      </c>
      <c r="F205" s="31">
        <v>0</v>
      </c>
      <c r="G205" s="31">
        <v>0</v>
      </c>
      <c r="H205" s="31">
        <v>0</v>
      </c>
      <c r="I205" s="31">
        <v>0</v>
      </c>
      <c r="J205" s="31">
        <v>0</v>
      </c>
      <c r="K205" s="31">
        <v>0</v>
      </c>
      <c r="L205" s="31">
        <v>0</v>
      </c>
      <c r="M205" s="31">
        <v>0</v>
      </c>
      <c r="N205" s="31">
        <v>0</v>
      </c>
      <c r="O205" s="31">
        <v>0</v>
      </c>
      <c r="P205" s="31">
        <v>0</v>
      </c>
      <c r="Q205" s="31">
        <v>0</v>
      </c>
      <c r="R205" s="31">
        <v>0</v>
      </c>
      <c r="S205" s="31">
        <v>0</v>
      </c>
      <c r="T205" s="31">
        <v>0</v>
      </c>
      <c r="U205" s="31">
        <v>0</v>
      </c>
      <c r="V205" s="31">
        <v>0</v>
      </c>
      <c r="W205" s="31">
        <v>0</v>
      </c>
      <c r="X205" s="31">
        <v>0</v>
      </c>
      <c r="Y205" s="31">
        <v>0</v>
      </c>
      <c r="Z205" s="31">
        <v>0</v>
      </c>
      <c r="AA205" s="31">
        <v>0</v>
      </c>
      <c r="AB205" s="31">
        <v>0</v>
      </c>
      <c r="AC205" s="31">
        <v>0</v>
      </c>
      <c r="AD205" s="31">
        <v>0</v>
      </c>
      <c r="AE205" s="31">
        <v>0</v>
      </c>
      <c r="AF205" s="31">
        <v>0</v>
      </c>
      <c r="AG205" s="31">
        <v>0</v>
      </c>
      <c r="AH205" s="31">
        <v>0</v>
      </c>
      <c r="AI205" s="31">
        <v>0</v>
      </c>
      <c r="AJ205" s="31">
        <v>0</v>
      </c>
      <c r="AK205" s="31">
        <v>0</v>
      </c>
      <c r="AL205" s="31">
        <v>0</v>
      </c>
      <c r="AM205" s="31">
        <v>0</v>
      </c>
      <c r="AN205" s="31">
        <v>0</v>
      </c>
      <c r="AO205" s="31">
        <v>0</v>
      </c>
      <c r="AP205" s="31">
        <v>0</v>
      </c>
      <c r="AQ205" s="31">
        <v>0</v>
      </c>
      <c r="AR205" s="31">
        <v>0</v>
      </c>
      <c r="AS205" s="31">
        <v>0</v>
      </c>
      <c r="AT205" s="31">
        <v>0</v>
      </c>
      <c r="AU205" s="31">
        <v>0</v>
      </c>
      <c r="AV205" s="31">
        <v>0</v>
      </c>
      <c r="AW205" s="31">
        <v>0</v>
      </c>
      <c r="AX205" s="31">
        <v>0</v>
      </c>
      <c r="AY205" s="31">
        <v>0</v>
      </c>
      <c r="AZ205" s="31">
        <v>0</v>
      </c>
      <c r="BA205" s="31">
        <v>0</v>
      </c>
      <c r="BB205" s="31">
        <v>0</v>
      </c>
      <c r="BC205" s="31">
        <v>0</v>
      </c>
      <c r="BD205" s="31">
        <v>0</v>
      </c>
      <c r="BE205" s="31">
        <v>0</v>
      </c>
      <c r="BF205" s="31">
        <v>0</v>
      </c>
      <c r="BG205" s="31">
        <v>0</v>
      </c>
      <c r="BH205" s="40">
        <v>0</v>
      </c>
      <c r="BI205" s="31">
        <v>0</v>
      </c>
      <c r="BJ205" s="31">
        <v>0</v>
      </c>
      <c r="BK205" s="31">
        <v>0</v>
      </c>
      <c r="BL205" s="31">
        <v>0</v>
      </c>
      <c r="BM205" s="31">
        <v>0</v>
      </c>
      <c r="BN205" s="31">
        <v>0</v>
      </c>
      <c r="BO205" s="31">
        <v>0</v>
      </c>
      <c r="BP205" s="31">
        <v>0</v>
      </c>
      <c r="BQ205" s="31">
        <v>0</v>
      </c>
      <c r="BR205" s="31">
        <v>0</v>
      </c>
      <c r="BS205" s="31">
        <v>0</v>
      </c>
      <c r="BT205" s="31">
        <v>0</v>
      </c>
      <c r="BU205" s="31">
        <v>0</v>
      </c>
      <c r="BV205" s="31">
        <v>0</v>
      </c>
      <c r="BW205" s="31">
        <v>0</v>
      </c>
      <c r="BX205" s="31">
        <v>0</v>
      </c>
      <c r="BY205" s="31">
        <v>0</v>
      </c>
      <c r="BZ205" s="31">
        <v>0</v>
      </c>
      <c r="CA205" s="31">
        <v>0</v>
      </c>
      <c r="CB205" s="31">
        <v>0</v>
      </c>
      <c r="CC205" s="31">
        <v>0</v>
      </c>
      <c r="CD205" s="31">
        <v>0</v>
      </c>
      <c r="CE205" s="31">
        <v>0</v>
      </c>
      <c r="CF205" s="31">
        <v>0</v>
      </c>
      <c r="CG205" s="31">
        <v>0</v>
      </c>
      <c r="CH205" s="31">
        <v>0</v>
      </c>
      <c r="CI205" s="31">
        <v>0</v>
      </c>
      <c r="CJ205" s="31">
        <v>0</v>
      </c>
      <c r="CK205" s="31">
        <v>0</v>
      </c>
      <c r="CL205" s="31">
        <v>0</v>
      </c>
      <c r="CM205" s="31">
        <v>0</v>
      </c>
      <c r="CN205" s="31">
        <v>0</v>
      </c>
      <c r="CO205" s="31">
        <v>0</v>
      </c>
      <c r="CP205" s="31">
        <v>0</v>
      </c>
      <c r="CQ205" s="31">
        <v>0</v>
      </c>
      <c r="CR205" s="31">
        <v>0</v>
      </c>
      <c r="CS205" s="31">
        <v>0</v>
      </c>
      <c r="CT205" s="31">
        <v>0</v>
      </c>
    </row>
    <row r="206" spans="1:98" s="33" customFormat="1">
      <c r="A206" s="38" t="s">
        <v>625</v>
      </c>
      <c r="B206" s="31">
        <v>603572</v>
      </c>
      <c r="C206" s="31">
        <v>0</v>
      </c>
      <c r="D206" s="31">
        <v>0</v>
      </c>
      <c r="E206" s="31">
        <v>0</v>
      </c>
      <c r="F206" s="31">
        <v>0</v>
      </c>
      <c r="G206" s="31">
        <v>0</v>
      </c>
      <c r="H206" s="31">
        <v>0</v>
      </c>
      <c r="I206" s="31">
        <v>0</v>
      </c>
      <c r="J206" s="31">
        <v>0</v>
      </c>
      <c r="K206" s="31">
        <v>0</v>
      </c>
      <c r="L206" s="31">
        <v>0</v>
      </c>
      <c r="M206" s="31">
        <v>603572</v>
      </c>
      <c r="N206" s="31">
        <v>0</v>
      </c>
      <c r="O206" s="31">
        <v>0</v>
      </c>
      <c r="P206" s="31">
        <v>0</v>
      </c>
      <c r="Q206" s="31">
        <v>0</v>
      </c>
      <c r="R206" s="31">
        <v>230033</v>
      </c>
      <c r="S206" s="31">
        <v>0</v>
      </c>
      <c r="T206" s="31">
        <v>0</v>
      </c>
      <c r="U206" s="31">
        <v>0</v>
      </c>
      <c r="V206" s="31">
        <v>0</v>
      </c>
      <c r="W206" s="31">
        <v>0</v>
      </c>
      <c r="X206" s="31">
        <v>0</v>
      </c>
      <c r="Y206" s="31">
        <v>0</v>
      </c>
      <c r="Z206" s="31">
        <v>0</v>
      </c>
      <c r="AA206" s="31">
        <v>0</v>
      </c>
      <c r="AB206" s="31">
        <v>0</v>
      </c>
      <c r="AC206" s="31">
        <v>0</v>
      </c>
      <c r="AD206" s="31">
        <v>188514</v>
      </c>
      <c r="AE206" s="31">
        <v>0</v>
      </c>
      <c r="AF206" s="31">
        <v>0</v>
      </c>
      <c r="AG206" s="31">
        <v>37539</v>
      </c>
      <c r="AH206" s="31">
        <v>0</v>
      </c>
      <c r="AI206" s="31">
        <v>0</v>
      </c>
      <c r="AJ206" s="31">
        <v>0</v>
      </c>
      <c r="AK206" s="31">
        <v>0</v>
      </c>
      <c r="AL206" s="31">
        <v>0</v>
      </c>
      <c r="AM206" s="31">
        <v>0</v>
      </c>
      <c r="AN206" s="31">
        <v>0</v>
      </c>
      <c r="AO206" s="31">
        <v>0</v>
      </c>
      <c r="AP206" s="31">
        <v>0</v>
      </c>
      <c r="AQ206" s="31">
        <v>0</v>
      </c>
      <c r="AR206" s="31">
        <v>0</v>
      </c>
      <c r="AS206" s="31">
        <v>0</v>
      </c>
      <c r="AT206" s="31">
        <v>3980</v>
      </c>
      <c r="AU206" s="31">
        <v>0</v>
      </c>
      <c r="AV206" s="31">
        <v>0</v>
      </c>
      <c r="AW206" s="31">
        <v>0</v>
      </c>
      <c r="AX206" s="31">
        <v>0</v>
      </c>
      <c r="AY206" s="31">
        <v>0</v>
      </c>
      <c r="AZ206" s="31">
        <v>0</v>
      </c>
      <c r="BA206" s="31">
        <v>0</v>
      </c>
      <c r="BB206" s="31">
        <v>0</v>
      </c>
      <c r="BC206" s="31">
        <v>0</v>
      </c>
      <c r="BD206" s="31">
        <v>0</v>
      </c>
      <c r="BE206" s="31">
        <v>0</v>
      </c>
      <c r="BF206" s="31">
        <v>0</v>
      </c>
      <c r="BG206" s="31">
        <v>0</v>
      </c>
      <c r="BH206" s="40">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0</v>
      </c>
      <c r="CC206" s="31">
        <v>1262527</v>
      </c>
      <c r="CD206" s="31">
        <v>0</v>
      </c>
      <c r="CE206" s="31">
        <v>0</v>
      </c>
      <c r="CF206" s="31">
        <v>0</v>
      </c>
      <c r="CG206" s="31">
        <v>0</v>
      </c>
      <c r="CH206" s="31">
        <v>0</v>
      </c>
      <c r="CI206" s="31">
        <v>0</v>
      </c>
      <c r="CJ206" s="31">
        <v>0</v>
      </c>
      <c r="CK206" s="31">
        <v>0</v>
      </c>
      <c r="CL206" s="31">
        <v>0</v>
      </c>
      <c r="CM206" s="31">
        <v>0</v>
      </c>
      <c r="CN206" s="31">
        <v>0</v>
      </c>
      <c r="CO206" s="31">
        <v>0</v>
      </c>
      <c r="CP206" s="31">
        <v>0</v>
      </c>
      <c r="CQ206" s="31">
        <v>0</v>
      </c>
      <c r="CR206" s="31">
        <v>85033</v>
      </c>
      <c r="CS206" s="31">
        <v>1177494</v>
      </c>
      <c r="CT206" s="31">
        <v>0</v>
      </c>
    </row>
    <row r="207" spans="1:98" s="33" customFormat="1">
      <c r="A207" s="38" t="s">
        <v>626</v>
      </c>
      <c r="B207" s="31">
        <v>0</v>
      </c>
      <c r="C207" s="31">
        <v>0</v>
      </c>
      <c r="D207" s="31">
        <v>0</v>
      </c>
      <c r="E207" s="31">
        <v>0</v>
      </c>
      <c r="F207" s="31">
        <v>0</v>
      </c>
      <c r="G207" s="31">
        <v>0</v>
      </c>
      <c r="H207" s="31">
        <v>0</v>
      </c>
      <c r="I207" s="31">
        <v>0</v>
      </c>
      <c r="J207" s="31">
        <v>0</v>
      </c>
      <c r="K207" s="31">
        <v>0</v>
      </c>
      <c r="L207" s="31">
        <v>0</v>
      </c>
      <c r="M207" s="31">
        <v>0</v>
      </c>
      <c r="N207" s="31">
        <v>0</v>
      </c>
      <c r="O207" s="31">
        <v>0</v>
      </c>
      <c r="P207" s="31">
        <v>0</v>
      </c>
      <c r="Q207" s="31">
        <v>0</v>
      </c>
      <c r="R207" s="31">
        <v>0</v>
      </c>
      <c r="S207" s="31">
        <v>0</v>
      </c>
      <c r="T207" s="31">
        <v>0</v>
      </c>
      <c r="U207" s="31">
        <v>0</v>
      </c>
      <c r="V207" s="31">
        <v>0</v>
      </c>
      <c r="W207" s="31">
        <v>0</v>
      </c>
      <c r="X207" s="31">
        <v>0</v>
      </c>
      <c r="Y207" s="31">
        <v>0</v>
      </c>
      <c r="Z207" s="31">
        <v>0</v>
      </c>
      <c r="AA207" s="31">
        <v>0</v>
      </c>
      <c r="AB207" s="31">
        <v>0</v>
      </c>
      <c r="AC207" s="31">
        <v>0</v>
      </c>
      <c r="AD207" s="31">
        <v>0</v>
      </c>
      <c r="AE207" s="31">
        <v>0</v>
      </c>
      <c r="AF207" s="31">
        <v>0</v>
      </c>
      <c r="AG207" s="31">
        <v>0</v>
      </c>
      <c r="AH207" s="31">
        <v>0</v>
      </c>
      <c r="AI207" s="31">
        <v>0</v>
      </c>
      <c r="AJ207" s="31">
        <v>0</v>
      </c>
      <c r="AK207" s="31">
        <v>0</v>
      </c>
      <c r="AL207" s="31">
        <v>0</v>
      </c>
      <c r="AM207" s="31">
        <v>0</v>
      </c>
      <c r="AN207" s="31">
        <v>0</v>
      </c>
      <c r="AO207" s="31">
        <v>0</v>
      </c>
      <c r="AP207" s="31">
        <v>0</v>
      </c>
      <c r="AQ207" s="31">
        <v>0</v>
      </c>
      <c r="AR207" s="31">
        <v>0</v>
      </c>
      <c r="AS207" s="31">
        <v>0</v>
      </c>
      <c r="AT207" s="31">
        <v>0</v>
      </c>
      <c r="AU207" s="31">
        <v>0</v>
      </c>
      <c r="AV207" s="31">
        <v>0</v>
      </c>
      <c r="AW207" s="31">
        <v>0</v>
      </c>
      <c r="AX207" s="31">
        <v>0</v>
      </c>
      <c r="AY207" s="31">
        <v>0</v>
      </c>
      <c r="AZ207" s="31">
        <v>0</v>
      </c>
      <c r="BA207" s="31">
        <v>0</v>
      </c>
      <c r="BB207" s="31">
        <v>0</v>
      </c>
      <c r="BC207" s="31">
        <v>0</v>
      </c>
      <c r="BD207" s="31">
        <v>0</v>
      </c>
      <c r="BE207" s="31">
        <v>0</v>
      </c>
      <c r="BF207" s="31">
        <v>0</v>
      </c>
      <c r="BG207" s="31">
        <v>0</v>
      </c>
      <c r="BH207" s="40">
        <v>0</v>
      </c>
      <c r="BI207" s="31">
        <v>0</v>
      </c>
      <c r="BJ207" s="31">
        <v>0</v>
      </c>
      <c r="BK207" s="31">
        <v>0</v>
      </c>
      <c r="BL207" s="31">
        <v>0</v>
      </c>
      <c r="BM207" s="31">
        <v>0</v>
      </c>
      <c r="BN207" s="31">
        <v>0</v>
      </c>
      <c r="BO207" s="31">
        <v>0</v>
      </c>
      <c r="BP207" s="31">
        <v>0</v>
      </c>
      <c r="BQ207" s="31">
        <v>0</v>
      </c>
      <c r="BR207" s="31">
        <v>0</v>
      </c>
      <c r="BS207" s="31">
        <v>0</v>
      </c>
      <c r="BT207" s="31">
        <v>0</v>
      </c>
      <c r="BU207" s="31">
        <v>0</v>
      </c>
      <c r="BV207" s="31">
        <v>0</v>
      </c>
      <c r="BW207" s="31">
        <v>0</v>
      </c>
      <c r="BX207" s="31">
        <v>0</v>
      </c>
      <c r="BY207" s="31">
        <v>0</v>
      </c>
      <c r="BZ207" s="31">
        <v>0</v>
      </c>
      <c r="CA207" s="31">
        <v>0</v>
      </c>
      <c r="CB207" s="31">
        <v>0</v>
      </c>
      <c r="CC207" s="31">
        <v>0</v>
      </c>
      <c r="CD207" s="31">
        <v>0</v>
      </c>
      <c r="CE207" s="31">
        <v>0</v>
      </c>
      <c r="CF207" s="31">
        <v>0</v>
      </c>
      <c r="CG207" s="31">
        <v>0</v>
      </c>
      <c r="CH207" s="31">
        <v>0</v>
      </c>
      <c r="CI207" s="31">
        <v>0</v>
      </c>
      <c r="CJ207" s="31">
        <v>0</v>
      </c>
      <c r="CK207" s="31">
        <v>0</v>
      </c>
      <c r="CL207" s="31">
        <v>0</v>
      </c>
      <c r="CM207" s="31">
        <v>0</v>
      </c>
      <c r="CN207" s="31">
        <v>0</v>
      </c>
      <c r="CO207" s="31">
        <v>0</v>
      </c>
      <c r="CP207" s="31">
        <v>0</v>
      </c>
      <c r="CQ207" s="31">
        <v>0</v>
      </c>
      <c r="CR207" s="31">
        <v>0</v>
      </c>
      <c r="CS207" s="31">
        <v>0</v>
      </c>
      <c r="CT207" s="31">
        <v>0</v>
      </c>
    </row>
    <row r="208" spans="1:98" s="33" customFormat="1">
      <c r="A208" s="38" t="s">
        <v>305</v>
      </c>
      <c r="B208" s="31">
        <v>4774367</v>
      </c>
      <c r="C208" s="31">
        <v>0</v>
      </c>
      <c r="D208" s="31">
        <v>0</v>
      </c>
      <c r="E208" s="31">
        <v>0</v>
      </c>
      <c r="F208" s="31">
        <v>0</v>
      </c>
      <c r="G208" s="31">
        <v>626660.17000000004</v>
      </c>
      <c r="H208" s="31">
        <v>1612180.03</v>
      </c>
      <c r="I208" s="31">
        <v>0</v>
      </c>
      <c r="J208" s="31">
        <v>1939.3</v>
      </c>
      <c r="K208" s="31">
        <v>0</v>
      </c>
      <c r="L208" s="31">
        <v>0</v>
      </c>
      <c r="M208" s="31">
        <v>2386715.79</v>
      </c>
      <c r="N208" s="31">
        <v>0</v>
      </c>
      <c r="O208" s="31">
        <v>0</v>
      </c>
      <c r="P208" s="31">
        <v>0</v>
      </c>
      <c r="Q208" s="31">
        <v>146871.66</v>
      </c>
      <c r="R208" s="31">
        <v>18759186</v>
      </c>
      <c r="S208" s="31">
        <v>12376531.01</v>
      </c>
      <c r="T208" s="31">
        <v>0</v>
      </c>
      <c r="U208" s="31">
        <v>48421.43</v>
      </c>
      <c r="V208" s="31">
        <v>0</v>
      </c>
      <c r="W208" s="31">
        <v>0</v>
      </c>
      <c r="X208" s="31">
        <v>196111.25</v>
      </c>
      <c r="Y208" s="31">
        <v>44786.68</v>
      </c>
      <c r="Z208" s="31">
        <v>123397.31</v>
      </c>
      <c r="AA208" s="31">
        <v>8424</v>
      </c>
      <c r="AB208" s="31">
        <v>1675</v>
      </c>
      <c r="AC208" s="31">
        <v>0</v>
      </c>
      <c r="AD208" s="31">
        <v>139931.16</v>
      </c>
      <c r="AE208" s="31">
        <v>0</v>
      </c>
      <c r="AF208" s="31">
        <v>15736.59</v>
      </c>
      <c r="AG208" s="31">
        <v>393189.1</v>
      </c>
      <c r="AH208" s="31">
        <v>0</v>
      </c>
      <c r="AI208" s="31">
        <v>148303.63</v>
      </c>
      <c r="AJ208" s="31">
        <v>123475.31</v>
      </c>
      <c r="AK208" s="31">
        <v>0</v>
      </c>
      <c r="AL208" s="31">
        <v>0</v>
      </c>
      <c r="AM208" s="31">
        <v>1220024.6000000001</v>
      </c>
      <c r="AN208" s="31">
        <v>0</v>
      </c>
      <c r="AO208" s="31">
        <v>136954.46</v>
      </c>
      <c r="AP208" s="31">
        <v>0</v>
      </c>
      <c r="AQ208" s="31">
        <v>0</v>
      </c>
      <c r="AR208" s="31">
        <v>3613654.85</v>
      </c>
      <c r="AS208" s="31">
        <v>0</v>
      </c>
      <c r="AT208" s="31">
        <v>138700.98000000001</v>
      </c>
      <c r="AU208" s="31">
        <v>0</v>
      </c>
      <c r="AV208" s="31">
        <v>0</v>
      </c>
      <c r="AW208" s="31">
        <v>0</v>
      </c>
      <c r="AX208" s="31">
        <v>0</v>
      </c>
      <c r="AY208" s="31">
        <v>0</v>
      </c>
      <c r="AZ208" s="31">
        <v>24870.37</v>
      </c>
      <c r="BA208" s="31">
        <v>0</v>
      </c>
      <c r="BB208" s="31">
        <v>0</v>
      </c>
      <c r="BC208" s="31">
        <v>0</v>
      </c>
      <c r="BD208" s="31">
        <v>4998.5200000000004</v>
      </c>
      <c r="BE208" s="31">
        <v>0</v>
      </c>
      <c r="BF208" s="31">
        <v>0</v>
      </c>
      <c r="BG208" s="31">
        <v>0</v>
      </c>
      <c r="BH208" s="40">
        <v>3087617</v>
      </c>
      <c r="BI208" s="31">
        <v>0</v>
      </c>
      <c r="BJ208" s="31">
        <v>0</v>
      </c>
      <c r="BK208" s="31">
        <v>0</v>
      </c>
      <c r="BL208" s="31">
        <v>0</v>
      </c>
      <c r="BM208" s="31">
        <v>3087616.86</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22476592</v>
      </c>
      <c r="CD208" s="31">
        <v>0</v>
      </c>
      <c r="CE208" s="31">
        <v>932930</v>
      </c>
      <c r="CF208" s="31">
        <v>245436.84</v>
      </c>
      <c r="CG208" s="31">
        <v>0</v>
      </c>
      <c r="CH208" s="31">
        <v>486713.03</v>
      </c>
      <c r="CI208" s="31">
        <v>0</v>
      </c>
      <c r="CJ208" s="31">
        <v>0</v>
      </c>
      <c r="CK208" s="31">
        <v>0</v>
      </c>
      <c r="CL208" s="31">
        <v>115599</v>
      </c>
      <c r="CM208" s="31">
        <v>4544.37</v>
      </c>
      <c r="CN208" s="31">
        <v>821670.24</v>
      </c>
      <c r="CO208" s="31">
        <v>1743021</v>
      </c>
      <c r="CP208" s="31">
        <v>-3496399</v>
      </c>
      <c r="CQ208" s="31">
        <v>-1851956</v>
      </c>
      <c r="CR208" s="31">
        <v>63960</v>
      </c>
      <c r="CS208" s="31">
        <v>22749297</v>
      </c>
      <c r="CT208" s="31">
        <v>661776</v>
      </c>
    </row>
    <row r="209" spans="1:98" s="33" customFormat="1">
      <c r="A209" s="38" t="s">
        <v>306</v>
      </c>
      <c r="B209" s="31">
        <v>1082330</v>
      </c>
      <c r="C209" s="31">
        <v>0</v>
      </c>
      <c r="D209" s="31">
        <v>0</v>
      </c>
      <c r="E209" s="31">
        <v>34726.33</v>
      </c>
      <c r="F209" s="31">
        <v>0</v>
      </c>
      <c r="G209" s="31">
        <v>161962.59</v>
      </c>
      <c r="H209" s="31">
        <v>201620.21</v>
      </c>
      <c r="I209" s="31">
        <v>0</v>
      </c>
      <c r="J209" s="31">
        <v>0</v>
      </c>
      <c r="K209" s="31">
        <v>0</v>
      </c>
      <c r="L209" s="31">
        <v>0</v>
      </c>
      <c r="M209" s="31">
        <v>665235.23</v>
      </c>
      <c r="N209" s="31">
        <v>0</v>
      </c>
      <c r="O209" s="31">
        <v>0</v>
      </c>
      <c r="P209" s="31">
        <v>0</v>
      </c>
      <c r="Q209" s="31">
        <v>18786.03</v>
      </c>
      <c r="R209" s="31">
        <v>2791934</v>
      </c>
      <c r="S209" s="31">
        <v>2243307.92</v>
      </c>
      <c r="T209" s="31">
        <v>0</v>
      </c>
      <c r="U209" s="31">
        <v>10459.61</v>
      </c>
      <c r="V209" s="31">
        <v>0</v>
      </c>
      <c r="W209" s="31">
        <v>0</v>
      </c>
      <c r="X209" s="31">
        <v>3372.77</v>
      </c>
      <c r="Y209" s="31">
        <v>0</v>
      </c>
      <c r="Z209" s="31">
        <v>12923.03</v>
      </c>
      <c r="AA209" s="31">
        <v>3913</v>
      </c>
      <c r="AB209" s="31">
        <v>0</v>
      </c>
      <c r="AC209" s="31">
        <v>0</v>
      </c>
      <c r="AD209" s="31">
        <v>695</v>
      </c>
      <c r="AE209" s="31">
        <v>1483</v>
      </c>
      <c r="AF209" s="31">
        <v>0</v>
      </c>
      <c r="AG209" s="31">
        <v>25966.76</v>
      </c>
      <c r="AH209" s="31">
        <v>0</v>
      </c>
      <c r="AI209" s="31">
        <v>38523.949999999997</v>
      </c>
      <c r="AJ209" s="31">
        <v>-281.57</v>
      </c>
      <c r="AK209" s="31">
        <v>0</v>
      </c>
      <c r="AL209" s="31">
        <v>0</v>
      </c>
      <c r="AM209" s="31">
        <v>41962.03</v>
      </c>
      <c r="AN209" s="31">
        <v>14684.86</v>
      </c>
      <c r="AO209" s="31">
        <v>0</v>
      </c>
      <c r="AP209" s="31">
        <v>0</v>
      </c>
      <c r="AQ209" s="31">
        <v>0</v>
      </c>
      <c r="AR209" s="31">
        <v>315942.64</v>
      </c>
      <c r="AS209" s="31">
        <v>0</v>
      </c>
      <c r="AT209" s="31">
        <v>0</v>
      </c>
      <c r="AU209" s="31">
        <v>0</v>
      </c>
      <c r="AV209" s="31">
        <v>0</v>
      </c>
      <c r="AW209" s="31">
        <v>0</v>
      </c>
      <c r="AX209" s="31">
        <v>0</v>
      </c>
      <c r="AY209" s="31">
        <v>0</v>
      </c>
      <c r="AZ209" s="31">
        <v>1723.85</v>
      </c>
      <c r="BA209" s="31">
        <v>0</v>
      </c>
      <c r="BB209" s="31">
        <v>77257.23</v>
      </c>
      <c r="BC209" s="31">
        <v>0</v>
      </c>
      <c r="BD209" s="31">
        <v>0</v>
      </c>
      <c r="BE209" s="31">
        <v>0</v>
      </c>
      <c r="BF209" s="31">
        <v>0</v>
      </c>
      <c r="BG209" s="31">
        <v>0</v>
      </c>
      <c r="BH209" s="40">
        <v>42455</v>
      </c>
      <c r="BI209" s="31">
        <v>0</v>
      </c>
      <c r="BJ209" s="31">
        <v>0</v>
      </c>
      <c r="BK209" s="31">
        <v>0</v>
      </c>
      <c r="BL209" s="31">
        <v>0</v>
      </c>
      <c r="BM209" s="31">
        <v>45482.2</v>
      </c>
      <c r="BN209" s="31">
        <v>0</v>
      </c>
      <c r="BO209" s="31">
        <v>-3026.83</v>
      </c>
      <c r="BP209" s="31">
        <v>0</v>
      </c>
      <c r="BQ209" s="31">
        <v>0</v>
      </c>
      <c r="BR209" s="31">
        <v>0</v>
      </c>
      <c r="BS209" s="31">
        <v>0</v>
      </c>
      <c r="BT209" s="31">
        <v>0</v>
      </c>
      <c r="BU209" s="31">
        <v>0</v>
      </c>
      <c r="BV209" s="31">
        <v>0</v>
      </c>
      <c r="BW209" s="31">
        <v>0</v>
      </c>
      <c r="BX209" s="31">
        <v>0</v>
      </c>
      <c r="BY209" s="31">
        <v>0</v>
      </c>
      <c r="BZ209" s="31">
        <v>0</v>
      </c>
      <c r="CA209" s="31">
        <v>0</v>
      </c>
      <c r="CB209" s="31">
        <v>0</v>
      </c>
      <c r="CC209" s="31">
        <v>3272612</v>
      </c>
      <c r="CD209" s="31">
        <v>0</v>
      </c>
      <c r="CE209" s="31">
        <v>0</v>
      </c>
      <c r="CF209" s="31">
        <v>44967.56</v>
      </c>
      <c r="CG209" s="31">
        <v>0</v>
      </c>
      <c r="CH209" s="31">
        <v>149985.28</v>
      </c>
      <c r="CI209" s="31">
        <v>0</v>
      </c>
      <c r="CJ209" s="31">
        <v>0</v>
      </c>
      <c r="CK209" s="31">
        <v>0</v>
      </c>
      <c r="CL209" s="31">
        <v>20616</v>
      </c>
      <c r="CM209" s="31">
        <v>4328.3599999999997</v>
      </c>
      <c r="CN209" s="31">
        <v>21683.53</v>
      </c>
      <c r="CO209" s="31">
        <v>0</v>
      </c>
      <c r="CP209" s="31">
        <v>-579685</v>
      </c>
      <c r="CQ209" s="31">
        <v>0</v>
      </c>
      <c r="CR209" s="31">
        <v>9630</v>
      </c>
      <c r="CS209" s="31">
        <v>3055184</v>
      </c>
      <c r="CT209" s="31">
        <v>545902</v>
      </c>
    </row>
    <row r="210" spans="1:98" s="33" customFormat="1">
      <c r="A210" s="38" t="s">
        <v>307</v>
      </c>
      <c r="B210" s="31">
        <v>8793105</v>
      </c>
      <c r="C210" s="31">
        <v>0</v>
      </c>
      <c r="D210" s="31">
        <v>0</v>
      </c>
      <c r="E210" s="31">
        <v>0</v>
      </c>
      <c r="F210" s="31">
        <v>0</v>
      </c>
      <c r="G210" s="31">
        <v>1337306.6499999999</v>
      </c>
      <c r="H210" s="31">
        <v>2377701.27</v>
      </c>
      <c r="I210" s="31">
        <v>0</v>
      </c>
      <c r="J210" s="31">
        <v>38899.980000000003</v>
      </c>
      <c r="K210" s="31">
        <v>0</v>
      </c>
      <c r="L210" s="31">
        <v>0</v>
      </c>
      <c r="M210" s="31">
        <v>4846665.6900000004</v>
      </c>
      <c r="N210" s="31">
        <v>0</v>
      </c>
      <c r="O210" s="31">
        <v>4696.3</v>
      </c>
      <c r="P210" s="31">
        <v>0</v>
      </c>
      <c r="Q210" s="31">
        <v>187835.02</v>
      </c>
      <c r="R210" s="31">
        <v>18284066</v>
      </c>
      <c r="S210" s="31">
        <v>11739039.52</v>
      </c>
      <c r="T210" s="31">
        <v>0</v>
      </c>
      <c r="U210" s="31">
        <v>55960.4</v>
      </c>
      <c r="V210" s="31">
        <v>0</v>
      </c>
      <c r="W210" s="31">
        <v>0</v>
      </c>
      <c r="X210" s="31">
        <v>794.6</v>
      </c>
      <c r="Y210" s="31">
        <v>170634</v>
      </c>
      <c r="Z210" s="31">
        <v>58182.26</v>
      </c>
      <c r="AA210" s="31">
        <v>2102.54</v>
      </c>
      <c r="AB210" s="31">
        <v>38.26</v>
      </c>
      <c r="AC210" s="31">
        <v>0</v>
      </c>
      <c r="AD210" s="31">
        <v>7340.27</v>
      </c>
      <c r="AE210" s="31">
        <v>52807.19</v>
      </c>
      <c r="AF210" s="31">
        <v>0</v>
      </c>
      <c r="AG210" s="31">
        <v>807479</v>
      </c>
      <c r="AH210" s="31">
        <v>0</v>
      </c>
      <c r="AI210" s="31">
        <v>68610.22</v>
      </c>
      <c r="AJ210" s="31">
        <v>16864.43</v>
      </c>
      <c r="AK210" s="31">
        <v>0</v>
      </c>
      <c r="AL210" s="31">
        <v>0</v>
      </c>
      <c r="AM210" s="31">
        <v>494516.08</v>
      </c>
      <c r="AN210" s="31">
        <v>91949.56</v>
      </c>
      <c r="AO210" s="31">
        <v>48549.5</v>
      </c>
      <c r="AP210" s="31">
        <v>0</v>
      </c>
      <c r="AQ210" s="31">
        <v>0</v>
      </c>
      <c r="AR210" s="31">
        <v>3882230.92</v>
      </c>
      <c r="AS210" s="31">
        <v>0</v>
      </c>
      <c r="AT210" s="31">
        <v>0</v>
      </c>
      <c r="AU210" s="31">
        <v>0</v>
      </c>
      <c r="AV210" s="31">
        <v>0</v>
      </c>
      <c r="AW210" s="31">
        <v>0</v>
      </c>
      <c r="AX210" s="31">
        <v>0</v>
      </c>
      <c r="AY210" s="31">
        <v>0</v>
      </c>
      <c r="AZ210" s="31">
        <v>38178.1</v>
      </c>
      <c r="BA210" s="31">
        <v>0</v>
      </c>
      <c r="BB210" s="31">
        <v>746839.29</v>
      </c>
      <c r="BC210" s="31">
        <v>0</v>
      </c>
      <c r="BD210" s="31">
        <v>1950</v>
      </c>
      <c r="BE210" s="31">
        <v>0</v>
      </c>
      <c r="BF210" s="31">
        <v>0</v>
      </c>
      <c r="BG210" s="31">
        <v>0</v>
      </c>
      <c r="BH210" s="40">
        <v>1092020</v>
      </c>
      <c r="BI210" s="31">
        <v>0</v>
      </c>
      <c r="BJ210" s="31">
        <v>0</v>
      </c>
      <c r="BK210" s="31">
        <v>0</v>
      </c>
      <c r="BL210" s="31">
        <v>0</v>
      </c>
      <c r="BM210" s="31">
        <v>1092020.4099999999</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23953504</v>
      </c>
      <c r="CD210" s="31">
        <v>0</v>
      </c>
      <c r="CE210" s="31">
        <v>1579047</v>
      </c>
      <c r="CF210" s="31">
        <v>351504.55</v>
      </c>
      <c r="CG210" s="31">
        <v>0</v>
      </c>
      <c r="CH210" s="31">
        <v>939002.6</v>
      </c>
      <c r="CI210" s="31">
        <v>0</v>
      </c>
      <c r="CJ210" s="31">
        <v>0</v>
      </c>
      <c r="CK210" s="31">
        <v>0</v>
      </c>
      <c r="CL210" s="31">
        <v>111917.4</v>
      </c>
      <c r="CM210" s="31">
        <v>25580.240000000002</v>
      </c>
      <c r="CN210" s="31">
        <v>335906.25</v>
      </c>
      <c r="CO210" s="31">
        <v>0</v>
      </c>
      <c r="CP210" s="31">
        <v>-3700452</v>
      </c>
      <c r="CQ210" s="31">
        <v>0</v>
      </c>
      <c r="CR210" s="31">
        <v>88572</v>
      </c>
      <c r="CS210" s="31">
        <v>23368181</v>
      </c>
      <c r="CT210" s="31">
        <v>854245</v>
      </c>
    </row>
    <row r="211" spans="1:98" s="33" customFormat="1">
      <c r="A211" s="38" t="s">
        <v>308</v>
      </c>
      <c r="B211" s="31">
        <v>1044238</v>
      </c>
      <c r="C211" s="31">
        <v>0</v>
      </c>
      <c r="D211" s="31">
        <v>0</v>
      </c>
      <c r="E211" s="31">
        <v>63099.01</v>
      </c>
      <c r="F211" s="31">
        <v>0</v>
      </c>
      <c r="G211" s="31">
        <v>126955.63</v>
      </c>
      <c r="H211" s="31">
        <v>243672.91</v>
      </c>
      <c r="I211" s="31">
        <v>0</v>
      </c>
      <c r="J211" s="31">
        <v>1804.82</v>
      </c>
      <c r="K211" s="31">
        <v>0</v>
      </c>
      <c r="L211" s="31">
        <v>0</v>
      </c>
      <c r="M211" s="31">
        <v>583929.23</v>
      </c>
      <c r="N211" s="31">
        <v>0</v>
      </c>
      <c r="O211" s="31">
        <v>0</v>
      </c>
      <c r="P211" s="31">
        <v>0</v>
      </c>
      <c r="Q211" s="31">
        <v>24776.84</v>
      </c>
      <c r="R211" s="31">
        <v>3556672</v>
      </c>
      <c r="S211" s="31">
        <v>2771219.67</v>
      </c>
      <c r="T211" s="31">
        <v>0</v>
      </c>
      <c r="U211" s="31">
        <v>23257.65</v>
      </c>
      <c r="V211" s="31">
        <v>0</v>
      </c>
      <c r="W211" s="31">
        <v>0</v>
      </c>
      <c r="X211" s="31">
        <v>2485.63</v>
      </c>
      <c r="Y211" s="31">
        <v>0</v>
      </c>
      <c r="Z211" s="31">
        <v>11538.82</v>
      </c>
      <c r="AA211" s="31">
        <v>0</v>
      </c>
      <c r="AB211" s="31">
        <v>30545.87</v>
      </c>
      <c r="AC211" s="31">
        <v>0</v>
      </c>
      <c r="AD211" s="31">
        <v>0</v>
      </c>
      <c r="AE211" s="31">
        <v>0</v>
      </c>
      <c r="AF211" s="31">
        <v>0</v>
      </c>
      <c r="AG211" s="31">
        <v>2334.5</v>
      </c>
      <c r="AH211" s="31">
        <v>0</v>
      </c>
      <c r="AI211" s="31">
        <v>0</v>
      </c>
      <c r="AJ211" s="31">
        <v>2026.8</v>
      </c>
      <c r="AK211" s="31">
        <v>0</v>
      </c>
      <c r="AL211" s="31">
        <v>0</v>
      </c>
      <c r="AM211" s="31">
        <v>116828.06</v>
      </c>
      <c r="AN211" s="31">
        <v>5667.7</v>
      </c>
      <c r="AO211" s="31">
        <v>0</v>
      </c>
      <c r="AP211" s="31">
        <v>0</v>
      </c>
      <c r="AQ211" s="31">
        <v>0</v>
      </c>
      <c r="AR211" s="31">
        <v>460036.88</v>
      </c>
      <c r="AS211" s="31">
        <v>0</v>
      </c>
      <c r="AT211" s="31">
        <v>0</v>
      </c>
      <c r="AU211" s="31">
        <v>0</v>
      </c>
      <c r="AV211" s="31">
        <v>0</v>
      </c>
      <c r="AW211" s="31">
        <v>0</v>
      </c>
      <c r="AX211" s="31">
        <v>0</v>
      </c>
      <c r="AY211" s="31">
        <v>0</v>
      </c>
      <c r="AZ211" s="31">
        <v>6396.36</v>
      </c>
      <c r="BA211" s="31">
        <v>0</v>
      </c>
      <c r="BB211" s="31">
        <v>124334.23</v>
      </c>
      <c r="BC211" s="31">
        <v>0</v>
      </c>
      <c r="BD211" s="31">
        <v>0</v>
      </c>
      <c r="BE211" s="31">
        <v>0</v>
      </c>
      <c r="BF211" s="31">
        <v>0</v>
      </c>
      <c r="BG211" s="31">
        <v>0</v>
      </c>
      <c r="BH211" s="40">
        <v>-272380</v>
      </c>
      <c r="BI211" s="31">
        <v>0</v>
      </c>
      <c r="BJ211" s="31">
        <v>0</v>
      </c>
      <c r="BK211" s="31">
        <v>0</v>
      </c>
      <c r="BL211" s="31">
        <v>0</v>
      </c>
      <c r="BM211" s="31">
        <v>-272380.01</v>
      </c>
      <c r="BN211" s="31">
        <v>0</v>
      </c>
      <c r="BO211" s="31">
        <v>0</v>
      </c>
      <c r="BP211" s="31">
        <v>0</v>
      </c>
      <c r="BQ211" s="31">
        <v>0</v>
      </c>
      <c r="BR211" s="31">
        <v>0</v>
      </c>
      <c r="BS211" s="31">
        <v>0</v>
      </c>
      <c r="BT211" s="31">
        <v>0</v>
      </c>
      <c r="BU211" s="31">
        <v>0</v>
      </c>
      <c r="BV211" s="31">
        <v>0</v>
      </c>
      <c r="BW211" s="31">
        <v>0</v>
      </c>
      <c r="BX211" s="31">
        <v>0</v>
      </c>
      <c r="BY211" s="31">
        <v>0</v>
      </c>
      <c r="BZ211" s="31">
        <v>0</v>
      </c>
      <c r="CA211" s="31">
        <v>0</v>
      </c>
      <c r="CB211" s="31">
        <v>0</v>
      </c>
      <c r="CC211" s="31">
        <v>5409581</v>
      </c>
      <c r="CD211" s="31">
        <v>2434997.59</v>
      </c>
      <c r="CE211" s="31">
        <v>0</v>
      </c>
      <c r="CF211" s="31">
        <v>0</v>
      </c>
      <c r="CG211" s="31">
        <v>0</v>
      </c>
      <c r="CH211" s="31">
        <v>60185.34</v>
      </c>
      <c r="CI211" s="31">
        <v>0</v>
      </c>
      <c r="CJ211" s="31">
        <v>0</v>
      </c>
      <c r="CK211" s="31">
        <v>0</v>
      </c>
      <c r="CL211" s="31">
        <v>0</v>
      </c>
      <c r="CM211" s="31">
        <v>0</v>
      </c>
      <c r="CN211" s="31">
        <v>201995.04</v>
      </c>
      <c r="CO211" s="31">
        <v>0</v>
      </c>
      <c r="CP211" s="31">
        <v>-1206273</v>
      </c>
      <c r="CQ211" s="31">
        <v>0</v>
      </c>
      <c r="CR211" s="31">
        <v>10612.65</v>
      </c>
      <c r="CS211" s="31">
        <v>3644580</v>
      </c>
      <c r="CT211" s="31">
        <v>263483</v>
      </c>
    </row>
    <row r="212" spans="1:98" s="33" customFormat="1">
      <c r="A212" s="38" t="s">
        <v>309</v>
      </c>
      <c r="B212" s="31">
        <v>353965</v>
      </c>
      <c r="C212" s="31">
        <v>0</v>
      </c>
      <c r="D212" s="31">
        <v>0</v>
      </c>
      <c r="E212" s="31">
        <v>0</v>
      </c>
      <c r="F212" s="31">
        <v>0</v>
      </c>
      <c r="G212" s="31">
        <v>48130.15</v>
      </c>
      <c r="H212" s="31">
        <v>81362.36</v>
      </c>
      <c r="I212" s="31">
        <v>0</v>
      </c>
      <c r="J212" s="31">
        <v>1987.68</v>
      </c>
      <c r="K212" s="31">
        <v>0</v>
      </c>
      <c r="L212" s="31">
        <v>0</v>
      </c>
      <c r="M212" s="31">
        <v>214285.13</v>
      </c>
      <c r="N212" s="31">
        <v>0</v>
      </c>
      <c r="O212" s="31">
        <v>0</v>
      </c>
      <c r="P212" s="31">
        <v>0</v>
      </c>
      <c r="Q212" s="31">
        <v>8199.86</v>
      </c>
      <c r="R212" s="31">
        <v>1547107</v>
      </c>
      <c r="S212" s="31">
        <v>1321322.52</v>
      </c>
      <c r="T212" s="31">
        <v>0</v>
      </c>
      <c r="U212" s="31">
        <v>5060.5</v>
      </c>
      <c r="V212" s="31">
        <v>0</v>
      </c>
      <c r="W212" s="31">
        <v>0</v>
      </c>
      <c r="X212" s="31">
        <v>10316.1</v>
      </c>
      <c r="Y212" s="31">
        <v>0</v>
      </c>
      <c r="Z212" s="31">
        <v>4580.7299999999996</v>
      </c>
      <c r="AA212" s="31">
        <v>0</v>
      </c>
      <c r="AB212" s="31">
        <v>548.16</v>
      </c>
      <c r="AC212" s="31">
        <v>0</v>
      </c>
      <c r="AD212" s="31">
        <v>753.47</v>
      </c>
      <c r="AE212" s="31">
        <v>0</v>
      </c>
      <c r="AF212" s="31">
        <v>0</v>
      </c>
      <c r="AG212" s="31">
        <v>25373.91</v>
      </c>
      <c r="AH212" s="31">
        <v>0</v>
      </c>
      <c r="AI212" s="31">
        <v>8455.9</v>
      </c>
      <c r="AJ212" s="31">
        <v>4513.1400000000003</v>
      </c>
      <c r="AK212" s="31">
        <v>0</v>
      </c>
      <c r="AL212" s="31">
        <v>0</v>
      </c>
      <c r="AM212" s="31">
        <v>16118.3</v>
      </c>
      <c r="AN212" s="31">
        <v>4016.96</v>
      </c>
      <c r="AO212" s="31">
        <v>16773.5</v>
      </c>
      <c r="AP212" s="31">
        <v>0</v>
      </c>
      <c r="AQ212" s="31">
        <v>0</v>
      </c>
      <c r="AR212" s="31">
        <v>76417.08</v>
      </c>
      <c r="AS212" s="31">
        <v>0</v>
      </c>
      <c r="AT212" s="31">
        <v>0</v>
      </c>
      <c r="AU212" s="31">
        <v>0</v>
      </c>
      <c r="AV212" s="31">
        <v>0</v>
      </c>
      <c r="AW212" s="31">
        <v>0</v>
      </c>
      <c r="AX212" s="31">
        <v>0</v>
      </c>
      <c r="AY212" s="31">
        <v>0</v>
      </c>
      <c r="AZ212" s="31">
        <v>157.25</v>
      </c>
      <c r="BA212" s="31">
        <v>0</v>
      </c>
      <c r="BB212" s="31">
        <v>52699.09</v>
      </c>
      <c r="BC212" s="31">
        <v>0</v>
      </c>
      <c r="BD212" s="31">
        <v>0</v>
      </c>
      <c r="BE212" s="31">
        <v>0</v>
      </c>
      <c r="BF212" s="31">
        <v>0</v>
      </c>
      <c r="BG212" s="31">
        <v>0</v>
      </c>
      <c r="BH212" s="40">
        <v>96870</v>
      </c>
      <c r="BI212" s="31">
        <v>0</v>
      </c>
      <c r="BJ212" s="31">
        <v>0</v>
      </c>
      <c r="BK212" s="31">
        <v>0</v>
      </c>
      <c r="BL212" s="31">
        <v>0</v>
      </c>
      <c r="BM212" s="31">
        <v>96869.83</v>
      </c>
      <c r="BN212" s="31">
        <v>0</v>
      </c>
      <c r="BO212" s="31">
        <v>0</v>
      </c>
      <c r="BP212" s="31">
        <v>0</v>
      </c>
      <c r="BQ212" s="31">
        <v>0</v>
      </c>
      <c r="BR212" s="31">
        <v>0</v>
      </c>
      <c r="BS212" s="31">
        <v>0</v>
      </c>
      <c r="BT212" s="31">
        <v>0</v>
      </c>
      <c r="BU212" s="31">
        <v>0</v>
      </c>
      <c r="BV212" s="31">
        <v>0</v>
      </c>
      <c r="BW212" s="31">
        <v>0</v>
      </c>
      <c r="BX212" s="31">
        <v>0</v>
      </c>
      <c r="BY212" s="31">
        <v>0</v>
      </c>
      <c r="BZ212" s="31">
        <v>0</v>
      </c>
      <c r="CA212" s="31">
        <v>0</v>
      </c>
      <c r="CB212" s="31">
        <v>0</v>
      </c>
      <c r="CC212" s="31">
        <v>1690563</v>
      </c>
      <c r="CD212" s="31">
        <v>0</v>
      </c>
      <c r="CE212" s="31">
        <v>0</v>
      </c>
      <c r="CF212" s="31">
        <v>0</v>
      </c>
      <c r="CG212" s="31">
        <v>0</v>
      </c>
      <c r="CH212" s="31">
        <v>0</v>
      </c>
      <c r="CI212" s="31">
        <v>0</v>
      </c>
      <c r="CJ212" s="31">
        <v>0</v>
      </c>
      <c r="CK212" s="31">
        <v>0</v>
      </c>
      <c r="CL212" s="31">
        <v>7363</v>
      </c>
      <c r="CM212" s="31">
        <v>0</v>
      </c>
      <c r="CN212" s="31">
        <v>104678.23</v>
      </c>
      <c r="CO212" s="31">
        <v>0</v>
      </c>
      <c r="CP212" s="31">
        <v>-264312.5</v>
      </c>
      <c r="CQ212" s="31">
        <v>0</v>
      </c>
      <c r="CR212" s="31">
        <v>3716</v>
      </c>
      <c r="CS212" s="31">
        <v>1343367.5</v>
      </c>
      <c r="CT212" s="31">
        <v>495751</v>
      </c>
    </row>
    <row r="213" spans="1:98" s="33" customFormat="1">
      <c r="A213" s="38" t="s">
        <v>310</v>
      </c>
      <c r="B213" s="31">
        <v>4971409</v>
      </c>
      <c r="C213" s="31">
        <v>59504.13</v>
      </c>
      <c r="D213" s="31">
        <v>0</v>
      </c>
      <c r="E213" s="31">
        <v>103360.05</v>
      </c>
      <c r="F213" s="31">
        <v>0</v>
      </c>
      <c r="G213" s="31">
        <v>483472.91</v>
      </c>
      <c r="H213" s="31">
        <v>1470986</v>
      </c>
      <c r="I213" s="31">
        <v>0</v>
      </c>
      <c r="J213" s="31">
        <v>167.28</v>
      </c>
      <c r="K213" s="31">
        <v>0</v>
      </c>
      <c r="L213" s="31">
        <v>0</v>
      </c>
      <c r="M213" s="31">
        <v>2764763.11</v>
      </c>
      <c r="N213" s="31">
        <v>0</v>
      </c>
      <c r="O213" s="31">
        <v>0</v>
      </c>
      <c r="P213" s="31">
        <v>0</v>
      </c>
      <c r="Q213" s="31">
        <v>89155.12</v>
      </c>
      <c r="R213" s="31">
        <v>8925775</v>
      </c>
      <c r="S213" s="31">
        <v>5199271.6399999997</v>
      </c>
      <c r="T213" s="31">
        <v>0</v>
      </c>
      <c r="U213" s="31">
        <v>47059.72</v>
      </c>
      <c r="V213" s="31">
        <v>0</v>
      </c>
      <c r="W213" s="31">
        <v>0</v>
      </c>
      <c r="X213" s="31">
        <v>48367.37</v>
      </c>
      <c r="Y213" s="31">
        <v>63155.15</v>
      </c>
      <c r="Z213" s="31">
        <v>66434.81</v>
      </c>
      <c r="AA213" s="31">
        <v>0</v>
      </c>
      <c r="AB213" s="31">
        <v>33085.089999999997</v>
      </c>
      <c r="AC213" s="31">
        <v>0</v>
      </c>
      <c r="AD213" s="31">
        <v>72790.27</v>
      </c>
      <c r="AE213" s="31">
        <v>48312.38</v>
      </c>
      <c r="AF213" s="31">
        <v>0</v>
      </c>
      <c r="AG213" s="31">
        <v>382294.3</v>
      </c>
      <c r="AH213" s="31">
        <v>0</v>
      </c>
      <c r="AI213" s="31">
        <v>71547.03</v>
      </c>
      <c r="AJ213" s="31">
        <v>130657.22</v>
      </c>
      <c r="AK213" s="31">
        <v>0</v>
      </c>
      <c r="AL213" s="31">
        <v>0</v>
      </c>
      <c r="AM213" s="31">
        <v>317609.17</v>
      </c>
      <c r="AN213" s="31">
        <v>70997.279999999999</v>
      </c>
      <c r="AO213" s="31">
        <v>7242.81</v>
      </c>
      <c r="AP213" s="31">
        <v>0</v>
      </c>
      <c r="AQ213" s="31">
        <v>0</v>
      </c>
      <c r="AR213" s="31">
        <v>1775833.58</v>
      </c>
      <c r="AS213" s="31">
        <v>0</v>
      </c>
      <c r="AT213" s="31">
        <v>0</v>
      </c>
      <c r="AU213" s="31">
        <v>0</v>
      </c>
      <c r="AV213" s="31">
        <v>0</v>
      </c>
      <c r="AW213" s="31">
        <v>0</v>
      </c>
      <c r="AX213" s="31">
        <v>0</v>
      </c>
      <c r="AY213" s="31">
        <v>0</v>
      </c>
      <c r="AZ213" s="31">
        <v>64224.9</v>
      </c>
      <c r="BA213" s="31">
        <v>0</v>
      </c>
      <c r="BB213" s="31">
        <v>526892.21</v>
      </c>
      <c r="BC213" s="31">
        <v>0</v>
      </c>
      <c r="BD213" s="31">
        <v>0</v>
      </c>
      <c r="BE213" s="31">
        <v>0</v>
      </c>
      <c r="BF213" s="31">
        <v>0</v>
      </c>
      <c r="BG213" s="31">
        <v>0</v>
      </c>
      <c r="BH213" s="40">
        <v>1357405</v>
      </c>
      <c r="BI213" s="31">
        <v>0</v>
      </c>
      <c r="BJ213" s="31">
        <v>0</v>
      </c>
      <c r="BK213" s="31">
        <v>0</v>
      </c>
      <c r="BL213" s="31">
        <v>0</v>
      </c>
      <c r="BM213" s="31">
        <v>1357404.55</v>
      </c>
      <c r="BN213" s="31">
        <v>0</v>
      </c>
      <c r="BO213" s="31">
        <v>0</v>
      </c>
      <c r="BP213" s="31">
        <v>0</v>
      </c>
      <c r="BQ213" s="31">
        <v>0</v>
      </c>
      <c r="BR213" s="31">
        <v>0</v>
      </c>
      <c r="BS213" s="31">
        <v>0</v>
      </c>
      <c r="BT213" s="31">
        <v>0</v>
      </c>
      <c r="BU213" s="31">
        <v>0</v>
      </c>
      <c r="BV213" s="31">
        <v>0</v>
      </c>
      <c r="BW213" s="31">
        <v>0</v>
      </c>
      <c r="BX213" s="31">
        <v>0</v>
      </c>
      <c r="BY213" s="31">
        <v>0</v>
      </c>
      <c r="BZ213" s="31">
        <v>0</v>
      </c>
      <c r="CA213" s="31">
        <v>0</v>
      </c>
      <c r="CB213" s="31">
        <v>0</v>
      </c>
      <c r="CC213" s="31">
        <v>21194602</v>
      </c>
      <c r="CD213" s="31">
        <v>315552.3</v>
      </c>
      <c r="CE213" s="31">
        <v>2321141</v>
      </c>
      <c r="CF213" s="31">
        <v>0</v>
      </c>
      <c r="CG213" s="31">
        <v>0</v>
      </c>
      <c r="CH213" s="31">
        <v>722148.46</v>
      </c>
      <c r="CI213" s="31">
        <v>0</v>
      </c>
      <c r="CJ213" s="31">
        <v>0</v>
      </c>
      <c r="CK213" s="31">
        <v>0</v>
      </c>
      <c r="CL213" s="31">
        <v>78784</v>
      </c>
      <c r="CM213" s="31">
        <v>18508.21</v>
      </c>
      <c r="CN213" s="31">
        <v>309148.39</v>
      </c>
      <c r="CO213" s="31">
        <v>0</v>
      </c>
      <c r="CP213" s="31">
        <v>-2031428</v>
      </c>
      <c r="CQ213" s="31">
        <v>0</v>
      </c>
      <c r="CR213" s="31">
        <v>54628</v>
      </c>
      <c r="CS213" s="31">
        <v>18813750</v>
      </c>
      <c r="CT213" s="31">
        <v>592370</v>
      </c>
    </row>
    <row r="214" spans="1:98" s="33" customFormat="1">
      <c r="A214" s="38" t="s">
        <v>311</v>
      </c>
      <c r="B214" s="31">
        <v>2095305</v>
      </c>
      <c r="C214" s="31">
        <v>0</v>
      </c>
      <c r="D214" s="31">
        <v>0</v>
      </c>
      <c r="E214" s="31">
        <v>0</v>
      </c>
      <c r="F214" s="31">
        <v>0</v>
      </c>
      <c r="G214" s="31">
        <v>217680.15</v>
      </c>
      <c r="H214" s="31">
        <v>543708.05000000005</v>
      </c>
      <c r="I214" s="31">
        <v>0</v>
      </c>
      <c r="J214" s="31">
        <v>0</v>
      </c>
      <c r="K214" s="31">
        <v>0</v>
      </c>
      <c r="L214" s="31">
        <v>0</v>
      </c>
      <c r="M214" s="31">
        <v>1288061.1599999999</v>
      </c>
      <c r="N214" s="31">
        <v>0</v>
      </c>
      <c r="O214" s="31">
        <v>0</v>
      </c>
      <c r="P214" s="31">
        <v>0</v>
      </c>
      <c r="Q214" s="31">
        <v>45855.54</v>
      </c>
      <c r="R214" s="31">
        <v>5212442</v>
      </c>
      <c r="S214" s="31">
        <v>3462130.59</v>
      </c>
      <c r="T214" s="31">
        <v>0</v>
      </c>
      <c r="U214" s="31">
        <v>19349.34</v>
      </c>
      <c r="V214" s="31">
        <v>0</v>
      </c>
      <c r="W214" s="31">
        <v>0</v>
      </c>
      <c r="X214" s="31">
        <v>94966.06</v>
      </c>
      <c r="Y214" s="31">
        <v>0</v>
      </c>
      <c r="Z214" s="31">
        <v>0</v>
      </c>
      <c r="AA214" s="31">
        <v>64747.65</v>
      </c>
      <c r="AB214" s="31">
        <v>0</v>
      </c>
      <c r="AC214" s="31">
        <v>0</v>
      </c>
      <c r="AD214" s="31">
        <v>0</v>
      </c>
      <c r="AE214" s="31">
        <v>18700.29</v>
      </c>
      <c r="AF214" s="31">
        <v>0</v>
      </c>
      <c r="AG214" s="31">
        <v>265335.71000000002</v>
      </c>
      <c r="AH214" s="31">
        <v>1990</v>
      </c>
      <c r="AI214" s="31">
        <v>104913.52</v>
      </c>
      <c r="AJ214" s="31">
        <v>0</v>
      </c>
      <c r="AK214" s="31">
        <v>0</v>
      </c>
      <c r="AL214" s="31">
        <v>0</v>
      </c>
      <c r="AM214" s="31">
        <v>75592.98</v>
      </c>
      <c r="AN214" s="31">
        <v>20582.61</v>
      </c>
      <c r="AO214" s="31">
        <v>31345.1</v>
      </c>
      <c r="AP214" s="31">
        <v>0</v>
      </c>
      <c r="AQ214" s="31">
        <v>0</v>
      </c>
      <c r="AR214" s="31">
        <v>734105.37</v>
      </c>
      <c r="AS214" s="31">
        <v>0</v>
      </c>
      <c r="AT214" s="31">
        <v>57183.79</v>
      </c>
      <c r="AU214" s="31">
        <v>13135.54</v>
      </c>
      <c r="AV214" s="31">
        <v>0</v>
      </c>
      <c r="AW214" s="31">
        <v>0</v>
      </c>
      <c r="AX214" s="31">
        <v>0</v>
      </c>
      <c r="AY214" s="31">
        <v>0</v>
      </c>
      <c r="AZ214" s="31">
        <v>50668.62</v>
      </c>
      <c r="BA214" s="31">
        <v>0</v>
      </c>
      <c r="BB214" s="31">
        <v>171635.20000000001</v>
      </c>
      <c r="BC214" s="31">
        <v>0</v>
      </c>
      <c r="BD214" s="31">
        <v>26060</v>
      </c>
      <c r="BE214" s="31">
        <v>0</v>
      </c>
      <c r="BF214" s="31">
        <v>0</v>
      </c>
      <c r="BG214" s="31">
        <v>0</v>
      </c>
      <c r="BH214" s="40">
        <v>197358</v>
      </c>
      <c r="BI214" s="31">
        <v>0</v>
      </c>
      <c r="BJ214" s="31">
        <v>0</v>
      </c>
      <c r="BK214" s="31">
        <v>0</v>
      </c>
      <c r="BL214" s="31">
        <v>0</v>
      </c>
      <c r="BM214" s="31">
        <v>192667.51</v>
      </c>
      <c r="BN214" s="31">
        <v>0</v>
      </c>
      <c r="BO214" s="31">
        <v>4690.97</v>
      </c>
      <c r="BP214" s="31">
        <v>0</v>
      </c>
      <c r="BQ214" s="31">
        <v>0</v>
      </c>
      <c r="BR214" s="31">
        <v>0</v>
      </c>
      <c r="BS214" s="31">
        <v>0</v>
      </c>
      <c r="BT214" s="31">
        <v>0</v>
      </c>
      <c r="BU214" s="31">
        <v>0</v>
      </c>
      <c r="BV214" s="31">
        <v>0</v>
      </c>
      <c r="BW214" s="31">
        <v>0</v>
      </c>
      <c r="BX214" s="31">
        <v>0</v>
      </c>
      <c r="BY214" s="31">
        <v>0</v>
      </c>
      <c r="BZ214" s="31">
        <v>0</v>
      </c>
      <c r="CA214" s="31">
        <v>0</v>
      </c>
      <c r="CB214" s="31">
        <v>0</v>
      </c>
      <c r="CC214" s="31">
        <v>8781029</v>
      </c>
      <c r="CD214" s="31">
        <v>0</v>
      </c>
      <c r="CE214" s="31">
        <v>661453</v>
      </c>
      <c r="CF214" s="31">
        <v>0</v>
      </c>
      <c r="CG214" s="31">
        <v>0</v>
      </c>
      <c r="CH214" s="31">
        <v>391657.73</v>
      </c>
      <c r="CI214" s="31">
        <v>0</v>
      </c>
      <c r="CJ214" s="31">
        <v>0</v>
      </c>
      <c r="CK214" s="31">
        <v>0</v>
      </c>
      <c r="CL214" s="31">
        <v>40497</v>
      </c>
      <c r="CM214" s="31">
        <v>0</v>
      </c>
      <c r="CN214" s="31">
        <v>464888.38</v>
      </c>
      <c r="CO214" s="31">
        <v>0</v>
      </c>
      <c r="CP214" s="31">
        <v>-1027763</v>
      </c>
      <c r="CQ214" s="31">
        <v>0</v>
      </c>
      <c r="CR214" s="31">
        <v>22458</v>
      </c>
      <c r="CS214" s="31">
        <v>7810981</v>
      </c>
      <c r="CT214" s="31">
        <v>416857</v>
      </c>
    </row>
    <row r="215" spans="1:98" s="33" customFormat="1">
      <c r="A215" s="38" t="s">
        <v>312</v>
      </c>
      <c r="B215" s="31">
        <v>2899706</v>
      </c>
      <c r="C215" s="31">
        <v>0</v>
      </c>
      <c r="D215" s="31">
        <v>0</v>
      </c>
      <c r="E215" s="31">
        <v>0</v>
      </c>
      <c r="F215" s="31">
        <v>0</v>
      </c>
      <c r="G215" s="31">
        <v>303608.46000000002</v>
      </c>
      <c r="H215" s="31">
        <v>788974.44</v>
      </c>
      <c r="I215" s="31">
        <v>0</v>
      </c>
      <c r="J215" s="31">
        <v>1809.74</v>
      </c>
      <c r="K215" s="31">
        <v>0</v>
      </c>
      <c r="L215" s="31">
        <v>0</v>
      </c>
      <c r="M215" s="31">
        <v>1726093.75</v>
      </c>
      <c r="N215" s="31">
        <v>0</v>
      </c>
      <c r="O215" s="31">
        <v>0</v>
      </c>
      <c r="P215" s="31">
        <v>0</v>
      </c>
      <c r="Q215" s="31">
        <v>79219.95</v>
      </c>
      <c r="R215" s="31">
        <v>5946876</v>
      </c>
      <c r="S215" s="31">
        <v>3834636</v>
      </c>
      <c r="T215" s="31">
        <v>0</v>
      </c>
      <c r="U215" s="31">
        <v>33505.599999999999</v>
      </c>
      <c r="V215" s="31">
        <v>0</v>
      </c>
      <c r="W215" s="31">
        <v>0</v>
      </c>
      <c r="X215" s="31">
        <v>32915.72</v>
      </c>
      <c r="Y215" s="31">
        <v>0</v>
      </c>
      <c r="Z215" s="31">
        <v>56145.07</v>
      </c>
      <c r="AA215" s="31">
        <v>25035.81</v>
      </c>
      <c r="AB215" s="31">
        <v>0</v>
      </c>
      <c r="AC215" s="31">
        <v>0</v>
      </c>
      <c r="AD215" s="31">
        <v>0</v>
      </c>
      <c r="AE215" s="31">
        <v>0</v>
      </c>
      <c r="AF215" s="31">
        <v>0</v>
      </c>
      <c r="AG215" s="31">
        <v>256008.77</v>
      </c>
      <c r="AH215" s="31">
        <v>0</v>
      </c>
      <c r="AI215" s="31">
        <v>59923.86</v>
      </c>
      <c r="AJ215" s="31">
        <v>10022.11</v>
      </c>
      <c r="AK215" s="31">
        <v>0</v>
      </c>
      <c r="AL215" s="31">
        <v>0</v>
      </c>
      <c r="AM215" s="31">
        <v>156100.46</v>
      </c>
      <c r="AN215" s="31">
        <v>12808.3</v>
      </c>
      <c r="AO215" s="31">
        <v>25467.040000000001</v>
      </c>
      <c r="AP215" s="31">
        <v>0</v>
      </c>
      <c r="AQ215" s="31">
        <v>0</v>
      </c>
      <c r="AR215" s="31">
        <v>1173860.3</v>
      </c>
      <c r="AS215" s="31">
        <v>0</v>
      </c>
      <c r="AT215" s="31">
        <v>0</v>
      </c>
      <c r="AU215" s="31">
        <v>0</v>
      </c>
      <c r="AV215" s="31">
        <v>0</v>
      </c>
      <c r="AW215" s="31">
        <v>0</v>
      </c>
      <c r="AX215" s="31">
        <v>0</v>
      </c>
      <c r="AY215" s="31">
        <v>0</v>
      </c>
      <c r="AZ215" s="31">
        <v>21617.27</v>
      </c>
      <c r="BA215" s="31">
        <v>0</v>
      </c>
      <c r="BB215" s="31">
        <v>248829.5</v>
      </c>
      <c r="BC215" s="31">
        <v>0</v>
      </c>
      <c r="BD215" s="31">
        <v>0</v>
      </c>
      <c r="BE215" s="31">
        <v>0</v>
      </c>
      <c r="BF215" s="31">
        <v>0</v>
      </c>
      <c r="BG215" s="31">
        <v>0</v>
      </c>
      <c r="BH215" s="40">
        <v>79990</v>
      </c>
      <c r="BI215" s="31">
        <v>0</v>
      </c>
      <c r="BJ215" s="31">
        <v>0</v>
      </c>
      <c r="BK215" s="31">
        <v>0</v>
      </c>
      <c r="BL215" s="31">
        <v>0</v>
      </c>
      <c r="BM215" s="31">
        <v>79990.39</v>
      </c>
      <c r="BN215" s="31">
        <v>0</v>
      </c>
      <c r="BO215" s="31">
        <v>0</v>
      </c>
      <c r="BP215" s="31">
        <v>0</v>
      </c>
      <c r="BQ215" s="31">
        <v>0</v>
      </c>
      <c r="BR215" s="31">
        <v>0</v>
      </c>
      <c r="BS215" s="31">
        <v>0</v>
      </c>
      <c r="BT215" s="31">
        <v>0</v>
      </c>
      <c r="BU215" s="31">
        <v>0</v>
      </c>
      <c r="BV215" s="31">
        <v>0</v>
      </c>
      <c r="BW215" s="31">
        <v>0</v>
      </c>
      <c r="BX215" s="31">
        <v>0</v>
      </c>
      <c r="BY215" s="31">
        <v>0</v>
      </c>
      <c r="BZ215" s="31">
        <v>0</v>
      </c>
      <c r="CA215" s="31">
        <v>0</v>
      </c>
      <c r="CB215" s="31">
        <v>0</v>
      </c>
      <c r="CC215" s="31">
        <v>9839913</v>
      </c>
      <c r="CD215" s="31">
        <v>672032.7</v>
      </c>
      <c r="CE215" s="31">
        <v>686031</v>
      </c>
      <c r="CF215" s="31">
        <v>45000</v>
      </c>
      <c r="CG215" s="31">
        <v>0</v>
      </c>
      <c r="CH215" s="31">
        <v>484199.27</v>
      </c>
      <c r="CI215" s="31">
        <v>0</v>
      </c>
      <c r="CJ215" s="31">
        <v>0</v>
      </c>
      <c r="CK215" s="31">
        <v>0</v>
      </c>
      <c r="CL215" s="31">
        <v>32397</v>
      </c>
      <c r="CM215" s="31">
        <v>35011.440000000002</v>
      </c>
      <c r="CN215" s="31">
        <v>206722.8</v>
      </c>
      <c r="CO215" s="31">
        <v>0</v>
      </c>
      <c r="CP215" s="31">
        <v>-1273343</v>
      </c>
      <c r="CQ215" s="31">
        <v>0</v>
      </c>
      <c r="CR215" s="31">
        <v>30630</v>
      </c>
      <c r="CS215" s="31">
        <v>8505999</v>
      </c>
      <c r="CT215" s="31">
        <v>415233</v>
      </c>
    </row>
    <row r="216" spans="1:98" s="33" customFormat="1">
      <c r="A216" s="38" t="s">
        <v>313</v>
      </c>
      <c r="B216" s="31">
        <v>2970844</v>
      </c>
      <c r="C216" s="31">
        <v>99232.37</v>
      </c>
      <c r="D216" s="31">
        <v>0</v>
      </c>
      <c r="E216" s="31">
        <v>0</v>
      </c>
      <c r="F216" s="31">
        <v>0</v>
      </c>
      <c r="G216" s="31">
        <v>261836.67</v>
      </c>
      <c r="H216" s="31">
        <v>673339.33</v>
      </c>
      <c r="I216" s="31">
        <v>0</v>
      </c>
      <c r="J216" s="31">
        <v>9140.5400000000009</v>
      </c>
      <c r="K216" s="31">
        <v>0</v>
      </c>
      <c r="L216" s="31">
        <v>0</v>
      </c>
      <c r="M216" s="31">
        <v>1841615.85</v>
      </c>
      <c r="N216" s="31">
        <v>20221.82</v>
      </c>
      <c r="O216" s="31">
        <v>0</v>
      </c>
      <c r="P216" s="31">
        <v>0</v>
      </c>
      <c r="Q216" s="31">
        <v>65457.48</v>
      </c>
      <c r="R216" s="31">
        <v>5493319</v>
      </c>
      <c r="S216" s="31">
        <v>3923212.82</v>
      </c>
      <c r="T216" s="31">
        <v>0</v>
      </c>
      <c r="U216" s="31">
        <v>9587.7999999999993</v>
      </c>
      <c r="V216" s="31">
        <v>0</v>
      </c>
      <c r="W216" s="31">
        <v>0</v>
      </c>
      <c r="X216" s="31">
        <v>9891</v>
      </c>
      <c r="Y216" s="31">
        <v>0</v>
      </c>
      <c r="Z216" s="31">
        <v>6786</v>
      </c>
      <c r="AA216" s="31">
        <v>0</v>
      </c>
      <c r="AB216" s="31">
        <v>1318</v>
      </c>
      <c r="AC216" s="31">
        <v>0</v>
      </c>
      <c r="AD216" s="31">
        <v>2335.2800000000002</v>
      </c>
      <c r="AE216" s="31">
        <v>17343.560000000001</v>
      </c>
      <c r="AF216" s="31">
        <v>0</v>
      </c>
      <c r="AG216" s="31">
        <v>137159.51999999999</v>
      </c>
      <c r="AH216" s="31">
        <v>0</v>
      </c>
      <c r="AI216" s="31">
        <v>27822</v>
      </c>
      <c r="AJ216" s="31">
        <v>29039.119999999999</v>
      </c>
      <c r="AK216" s="31">
        <v>0</v>
      </c>
      <c r="AL216" s="31">
        <v>0</v>
      </c>
      <c r="AM216" s="31">
        <v>207041.76</v>
      </c>
      <c r="AN216" s="31">
        <v>25968.23</v>
      </c>
      <c r="AO216" s="31">
        <v>17297.240000000002</v>
      </c>
      <c r="AP216" s="31">
        <v>6300</v>
      </c>
      <c r="AQ216" s="31">
        <v>0</v>
      </c>
      <c r="AR216" s="31">
        <v>833579.69</v>
      </c>
      <c r="AS216" s="31">
        <v>0</v>
      </c>
      <c r="AT216" s="31">
        <v>0</v>
      </c>
      <c r="AU216" s="31">
        <v>0</v>
      </c>
      <c r="AV216" s="31">
        <v>0</v>
      </c>
      <c r="AW216" s="31">
        <v>0</v>
      </c>
      <c r="AX216" s="31">
        <v>0</v>
      </c>
      <c r="AY216" s="31">
        <v>0</v>
      </c>
      <c r="AZ216" s="31">
        <v>737</v>
      </c>
      <c r="BA216" s="31">
        <v>0</v>
      </c>
      <c r="BB216" s="31">
        <v>237899.48</v>
      </c>
      <c r="BC216" s="31">
        <v>0</v>
      </c>
      <c r="BD216" s="31">
        <v>0</v>
      </c>
      <c r="BE216" s="31">
        <v>0</v>
      </c>
      <c r="BF216" s="31">
        <v>0</v>
      </c>
      <c r="BG216" s="31">
        <v>0</v>
      </c>
      <c r="BH216" s="40">
        <v>1853392</v>
      </c>
      <c r="BI216" s="31">
        <v>0</v>
      </c>
      <c r="BJ216" s="31">
        <v>0</v>
      </c>
      <c r="BK216" s="31">
        <v>0</v>
      </c>
      <c r="BL216" s="31">
        <v>0</v>
      </c>
      <c r="BM216" s="31">
        <v>1698521.83</v>
      </c>
      <c r="BN216" s="31">
        <v>0</v>
      </c>
      <c r="BO216" s="31">
        <v>0</v>
      </c>
      <c r="BP216" s="31">
        <v>0</v>
      </c>
      <c r="BQ216" s="31">
        <v>154869.75</v>
      </c>
      <c r="BR216" s="31">
        <v>0</v>
      </c>
      <c r="BS216" s="31">
        <v>0</v>
      </c>
      <c r="BT216" s="31">
        <v>0</v>
      </c>
      <c r="BU216" s="31">
        <v>0</v>
      </c>
      <c r="BV216" s="31">
        <v>0</v>
      </c>
      <c r="BW216" s="31">
        <v>0</v>
      </c>
      <c r="BX216" s="31">
        <v>0</v>
      </c>
      <c r="BY216" s="31">
        <v>0</v>
      </c>
      <c r="BZ216" s="31">
        <v>0</v>
      </c>
      <c r="CA216" s="31">
        <v>0</v>
      </c>
      <c r="CB216" s="31">
        <v>0</v>
      </c>
      <c r="CC216" s="31">
        <v>9483605</v>
      </c>
      <c r="CD216" s="31">
        <v>2237629.54</v>
      </c>
      <c r="CE216" s="31">
        <v>123673</v>
      </c>
      <c r="CF216" s="31">
        <v>0</v>
      </c>
      <c r="CG216" s="31">
        <v>0</v>
      </c>
      <c r="CH216" s="31">
        <v>349706.32</v>
      </c>
      <c r="CI216" s="31">
        <v>0</v>
      </c>
      <c r="CJ216" s="31">
        <v>0</v>
      </c>
      <c r="CK216" s="31">
        <v>0</v>
      </c>
      <c r="CL216" s="31">
        <v>34606</v>
      </c>
      <c r="CM216" s="31">
        <v>8427.26</v>
      </c>
      <c r="CN216" s="31">
        <v>58726.76</v>
      </c>
      <c r="CO216" s="31">
        <v>0</v>
      </c>
      <c r="CP216" s="31">
        <v>-1284581</v>
      </c>
      <c r="CQ216" s="31">
        <v>0</v>
      </c>
      <c r="CR216" s="31">
        <v>26440</v>
      </c>
      <c r="CS216" s="31">
        <v>7563088</v>
      </c>
      <c r="CT216" s="31">
        <v>365889</v>
      </c>
    </row>
    <row r="217" spans="1:98" s="33" customFormat="1">
      <c r="A217" s="38" t="s">
        <v>314</v>
      </c>
      <c r="B217" s="31">
        <v>6972584</v>
      </c>
      <c r="C217" s="31">
        <v>42698.57</v>
      </c>
      <c r="D217" s="31">
        <v>0</v>
      </c>
      <c r="E217" s="31">
        <v>0</v>
      </c>
      <c r="F217" s="31">
        <v>0</v>
      </c>
      <c r="G217" s="31">
        <v>926973.35</v>
      </c>
      <c r="H217" s="31">
        <v>1907598.59</v>
      </c>
      <c r="I217" s="31">
        <v>0</v>
      </c>
      <c r="J217" s="31">
        <v>2443.6</v>
      </c>
      <c r="K217" s="31">
        <v>0</v>
      </c>
      <c r="L217" s="31">
        <v>429739.65</v>
      </c>
      <c r="M217" s="31">
        <v>3503341.17</v>
      </c>
      <c r="N217" s="31">
        <v>0</v>
      </c>
      <c r="O217" s="31">
        <v>0</v>
      </c>
      <c r="P217" s="31">
        <v>0</v>
      </c>
      <c r="Q217" s="31">
        <v>159789.35999999999</v>
      </c>
      <c r="R217" s="31">
        <v>20298976</v>
      </c>
      <c r="S217" s="31">
        <v>11843015.859999999</v>
      </c>
      <c r="T217" s="31">
        <v>0</v>
      </c>
      <c r="U217" s="31">
        <v>74475.28</v>
      </c>
      <c r="V217" s="31">
        <v>0</v>
      </c>
      <c r="W217" s="31">
        <v>0</v>
      </c>
      <c r="X217" s="31">
        <v>335768.21</v>
      </c>
      <c r="Y217" s="31">
        <v>0</v>
      </c>
      <c r="Z217" s="31">
        <v>28228.58</v>
      </c>
      <c r="AA217" s="31">
        <v>0</v>
      </c>
      <c r="AB217" s="31">
        <v>184750</v>
      </c>
      <c r="AC217" s="31">
        <v>0</v>
      </c>
      <c r="AD217" s="31">
        <v>96723.14</v>
      </c>
      <c r="AE217" s="31">
        <v>73479.360000000001</v>
      </c>
      <c r="AF217" s="31">
        <v>1034318.83</v>
      </c>
      <c r="AG217" s="31">
        <v>325198.45</v>
      </c>
      <c r="AH217" s="31">
        <v>0</v>
      </c>
      <c r="AI217" s="31">
        <v>127066.16</v>
      </c>
      <c r="AJ217" s="31">
        <v>111813.37</v>
      </c>
      <c r="AK217" s="31">
        <v>0</v>
      </c>
      <c r="AL217" s="31">
        <v>0</v>
      </c>
      <c r="AM217" s="31">
        <v>813268.7</v>
      </c>
      <c r="AN217" s="31">
        <v>188472.29</v>
      </c>
      <c r="AO217" s="31">
        <v>27256.77</v>
      </c>
      <c r="AP217" s="31">
        <v>0</v>
      </c>
      <c r="AQ217" s="31">
        <v>0</v>
      </c>
      <c r="AR217" s="31">
        <v>4452959.32</v>
      </c>
      <c r="AS217" s="31">
        <v>0</v>
      </c>
      <c r="AT217" s="31">
        <v>117497.29</v>
      </c>
      <c r="AU217" s="31">
        <v>0</v>
      </c>
      <c r="AV217" s="31">
        <v>0</v>
      </c>
      <c r="AW217" s="31">
        <v>0</v>
      </c>
      <c r="AX217" s="31">
        <v>0</v>
      </c>
      <c r="AY217" s="31">
        <v>0</v>
      </c>
      <c r="AZ217" s="31">
        <v>36631.25</v>
      </c>
      <c r="BA217" s="31">
        <v>0</v>
      </c>
      <c r="BB217" s="31">
        <v>362614.7</v>
      </c>
      <c r="BC217" s="31">
        <v>0</v>
      </c>
      <c r="BD217" s="31">
        <v>65438.01</v>
      </c>
      <c r="BE217" s="31">
        <v>0</v>
      </c>
      <c r="BF217" s="31">
        <v>0</v>
      </c>
      <c r="BG217" s="31">
        <v>0</v>
      </c>
      <c r="BH217" s="40">
        <v>1655601</v>
      </c>
      <c r="BI217" s="31">
        <v>0</v>
      </c>
      <c r="BJ217" s="31">
        <v>0</v>
      </c>
      <c r="BK217" s="31">
        <v>0</v>
      </c>
      <c r="BL217" s="31">
        <v>0</v>
      </c>
      <c r="BM217" s="31">
        <v>1655601.31</v>
      </c>
      <c r="BN217" s="31">
        <v>0</v>
      </c>
      <c r="BO217" s="31">
        <v>0</v>
      </c>
      <c r="BP217" s="31">
        <v>0</v>
      </c>
      <c r="BQ217" s="31">
        <v>0</v>
      </c>
      <c r="BR217" s="31">
        <v>0</v>
      </c>
      <c r="BS217" s="31">
        <v>0</v>
      </c>
      <c r="BT217" s="31">
        <v>0</v>
      </c>
      <c r="BU217" s="31">
        <v>0</v>
      </c>
      <c r="BV217" s="31">
        <v>0</v>
      </c>
      <c r="BW217" s="31">
        <v>0</v>
      </c>
      <c r="BX217" s="31">
        <v>0</v>
      </c>
      <c r="BY217" s="31">
        <v>0</v>
      </c>
      <c r="BZ217" s="31">
        <v>0</v>
      </c>
      <c r="CA217" s="31">
        <v>0</v>
      </c>
      <c r="CB217" s="31">
        <v>0</v>
      </c>
      <c r="CC217" s="31">
        <v>31020120</v>
      </c>
      <c r="CD217" s="31">
        <v>0</v>
      </c>
      <c r="CE217" s="31">
        <v>1594883</v>
      </c>
      <c r="CF217" s="31">
        <v>30752.78</v>
      </c>
      <c r="CG217" s="31">
        <v>1056842.3700000001</v>
      </c>
      <c r="CH217" s="31">
        <v>0</v>
      </c>
      <c r="CI217" s="31">
        <v>0</v>
      </c>
      <c r="CJ217" s="31">
        <v>0</v>
      </c>
      <c r="CK217" s="31">
        <v>0</v>
      </c>
      <c r="CL217" s="31">
        <v>87620</v>
      </c>
      <c r="CM217" s="31">
        <v>35087.919999999998</v>
      </c>
      <c r="CN217" s="31">
        <v>2365762.25</v>
      </c>
      <c r="CO217" s="31">
        <v>2363911</v>
      </c>
      <c r="CP217" s="31">
        <v>-3903799</v>
      </c>
      <c r="CQ217" s="31">
        <v>-2425592</v>
      </c>
      <c r="CR217" s="31">
        <v>78908</v>
      </c>
      <c r="CS217" s="31">
        <v>28829028</v>
      </c>
      <c r="CT217" s="31">
        <v>906716</v>
      </c>
    </row>
    <row r="218" spans="1:98" s="33" customFormat="1">
      <c r="A218" s="38" t="s">
        <v>323</v>
      </c>
      <c r="B218" s="31">
        <v>6776467</v>
      </c>
      <c r="C218" s="31">
        <v>540433.87</v>
      </c>
      <c r="D218" s="31">
        <v>0</v>
      </c>
      <c r="E218" s="31">
        <v>109629.91</v>
      </c>
      <c r="F218" s="31">
        <v>0</v>
      </c>
      <c r="G218" s="31">
        <v>886025.94</v>
      </c>
      <c r="H218" s="31">
        <v>1712987.88</v>
      </c>
      <c r="I218" s="31">
        <v>0</v>
      </c>
      <c r="J218" s="31">
        <v>6163.12</v>
      </c>
      <c r="K218" s="31">
        <v>0</v>
      </c>
      <c r="L218" s="31">
        <v>0</v>
      </c>
      <c r="M218" s="31">
        <v>3347334.35</v>
      </c>
      <c r="N218" s="31">
        <v>0</v>
      </c>
      <c r="O218" s="31">
        <v>0</v>
      </c>
      <c r="P218" s="31">
        <v>0</v>
      </c>
      <c r="Q218" s="31">
        <v>173891.66</v>
      </c>
      <c r="R218" s="31">
        <v>13683693</v>
      </c>
      <c r="S218" s="31">
        <v>8610738.3699999992</v>
      </c>
      <c r="T218" s="31">
        <v>-229109.18</v>
      </c>
      <c r="U218" s="31">
        <v>68910.399999999994</v>
      </c>
      <c r="V218" s="31">
        <v>0</v>
      </c>
      <c r="W218" s="31">
        <v>0</v>
      </c>
      <c r="X218" s="31">
        <v>34963.25</v>
      </c>
      <c r="Y218" s="31">
        <v>0</v>
      </c>
      <c r="Z218" s="31">
        <v>35287.74</v>
      </c>
      <c r="AA218" s="31">
        <v>0</v>
      </c>
      <c r="AB218" s="31">
        <v>144684.66</v>
      </c>
      <c r="AC218" s="31">
        <v>0</v>
      </c>
      <c r="AD218" s="31">
        <v>38671.78</v>
      </c>
      <c r="AE218" s="31">
        <v>52381.22</v>
      </c>
      <c r="AF218" s="31">
        <v>0</v>
      </c>
      <c r="AG218" s="31">
        <v>283272.23</v>
      </c>
      <c r="AH218" s="31">
        <v>0</v>
      </c>
      <c r="AI218" s="31">
        <v>148910.48000000001</v>
      </c>
      <c r="AJ218" s="31">
        <v>11996.46</v>
      </c>
      <c r="AK218" s="31">
        <v>0</v>
      </c>
      <c r="AL218" s="31">
        <v>0</v>
      </c>
      <c r="AM218" s="31">
        <v>423009.45</v>
      </c>
      <c r="AN218" s="31">
        <v>98267.81</v>
      </c>
      <c r="AO218" s="31">
        <v>10381.52</v>
      </c>
      <c r="AP218" s="31">
        <v>35111</v>
      </c>
      <c r="AQ218" s="31">
        <v>12039.48</v>
      </c>
      <c r="AR218" s="31">
        <v>3261448.3</v>
      </c>
      <c r="AS218" s="31">
        <v>36930.35</v>
      </c>
      <c r="AT218" s="31">
        <v>0</v>
      </c>
      <c r="AU218" s="31">
        <v>0</v>
      </c>
      <c r="AV218" s="31">
        <v>0</v>
      </c>
      <c r="AW218" s="31">
        <v>0</v>
      </c>
      <c r="AX218" s="31">
        <v>0</v>
      </c>
      <c r="AY218" s="31">
        <v>0</v>
      </c>
      <c r="AZ218" s="31">
        <v>40758.339999999997</v>
      </c>
      <c r="BA218" s="31">
        <v>0</v>
      </c>
      <c r="BB218" s="31">
        <v>554559.09</v>
      </c>
      <c r="BC218" s="31">
        <v>1220</v>
      </c>
      <c r="BD218" s="31">
        <v>9260</v>
      </c>
      <c r="BE218" s="31">
        <v>0</v>
      </c>
      <c r="BF218" s="31">
        <v>0</v>
      </c>
      <c r="BG218" s="31">
        <v>0</v>
      </c>
      <c r="BH218" s="40">
        <v>414118</v>
      </c>
      <c r="BI218" s="31">
        <v>0</v>
      </c>
      <c r="BJ218" s="31">
        <v>0</v>
      </c>
      <c r="BK218" s="31">
        <v>0</v>
      </c>
      <c r="BL218" s="31">
        <v>0</v>
      </c>
      <c r="BM218" s="31">
        <v>331800.21999999997</v>
      </c>
      <c r="BN218" s="31">
        <v>0</v>
      </c>
      <c r="BO218" s="31">
        <v>82317.5</v>
      </c>
      <c r="BP218" s="31">
        <v>0</v>
      </c>
      <c r="BQ218" s="31">
        <v>0</v>
      </c>
      <c r="BR218" s="31">
        <v>0</v>
      </c>
      <c r="BS218" s="31">
        <v>0</v>
      </c>
      <c r="BT218" s="31">
        <v>0</v>
      </c>
      <c r="BU218" s="31">
        <v>0</v>
      </c>
      <c r="BV218" s="31">
        <v>0</v>
      </c>
      <c r="BW218" s="31">
        <v>0</v>
      </c>
      <c r="BX218" s="31">
        <v>0</v>
      </c>
      <c r="BY218" s="31">
        <v>0</v>
      </c>
      <c r="BZ218" s="31">
        <v>0</v>
      </c>
      <c r="CA218" s="31">
        <v>0</v>
      </c>
      <c r="CB218" s="31">
        <v>0</v>
      </c>
      <c r="CC218" s="31">
        <v>23652976</v>
      </c>
      <c r="CD218" s="31">
        <v>1049644.56</v>
      </c>
      <c r="CE218" s="31">
        <v>1717244</v>
      </c>
      <c r="CF218" s="31">
        <v>0</v>
      </c>
      <c r="CG218" s="31">
        <v>0</v>
      </c>
      <c r="CH218" s="31">
        <v>470173.35</v>
      </c>
      <c r="CI218" s="31">
        <v>0</v>
      </c>
      <c r="CJ218" s="31">
        <v>0</v>
      </c>
      <c r="CK218" s="31">
        <v>0</v>
      </c>
      <c r="CL218" s="31">
        <v>111182</v>
      </c>
      <c r="CM218" s="31">
        <v>0</v>
      </c>
      <c r="CN218" s="31">
        <v>273178.69</v>
      </c>
      <c r="CO218" s="31">
        <v>1776515</v>
      </c>
      <c r="CP218" s="31">
        <v>-3202588</v>
      </c>
      <c r="CQ218" s="31">
        <v>-1919192</v>
      </c>
      <c r="CR218" s="31">
        <v>67812</v>
      </c>
      <c r="CS218" s="31">
        <v>22621067</v>
      </c>
      <c r="CT218" s="31">
        <v>687939</v>
      </c>
    </row>
    <row r="219" spans="1:98" s="33" customFormat="1">
      <c r="A219" s="38" t="s">
        <v>370</v>
      </c>
      <c r="B219" s="31">
        <v>4091006</v>
      </c>
      <c r="C219" s="31">
        <v>0</v>
      </c>
      <c r="D219" s="31">
        <v>0</v>
      </c>
      <c r="E219" s="31">
        <v>49396.05</v>
      </c>
      <c r="F219" s="31">
        <v>0</v>
      </c>
      <c r="G219" s="31">
        <v>312379.87</v>
      </c>
      <c r="H219" s="31">
        <v>923453.98</v>
      </c>
      <c r="I219" s="31">
        <v>0</v>
      </c>
      <c r="J219" s="31">
        <v>5607.16</v>
      </c>
      <c r="K219" s="31">
        <v>0</v>
      </c>
      <c r="L219" s="31">
        <v>0</v>
      </c>
      <c r="M219" s="31">
        <v>2723794.93</v>
      </c>
      <c r="N219" s="31">
        <v>3756</v>
      </c>
      <c r="O219" s="31">
        <v>0</v>
      </c>
      <c r="P219" s="31">
        <v>0</v>
      </c>
      <c r="Q219" s="31">
        <v>72617.59</v>
      </c>
      <c r="R219" s="31">
        <v>15967845</v>
      </c>
      <c r="S219" s="31">
        <v>0</v>
      </c>
      <c r="T219" s="31">
        <v>0</v>
      </c>
      <c r="U219" s="31">
        <v>40985</v>
      </c>
      <c r="V219" s="31">
        <v>11186623.710000001</v>
      </c>
      <c r="W219" s="31">
        <v>0</v>
      </c>
      <c r="X219" s="31">
        <v>86667.64</v>
      </c>
      <c r="Y219" s="31">
        <v>0</v>
      </c>
      <c r="Z219" s="31">
        <v>4152.5200000000004</v>
      </c>
      <c r="AA219" s="31">
        <v>0</v>
      </c>
      <c r="AB219" s="31">
        <v>3669.41</v>
      </c>
      <c r="AC219" s="31">
        <v>0</v>
      </c>
      <c r="AD219" s="31">
        <v>130745.95</v>
      </c>
      <c r="AE219" s="31">
        <v>47842.98</v>
      </c>
      <c r="AF219" s="31">
        <v>0</v>
      </c>
      <c r="AG219" s="31">
        <v>192460.26</v>
      </c>
      <c r="AH219" s="31">
        <v>0</v>
      </c>
      <c r="AI219" s="31">
        <v>134551.03</v>
      </c>
      <c r="AJ219" s="31">
        <v>12031.62</v>
      </c>
      <c r="AK219" s="31">
        <v>0</v>
      </c>
      <c r="AL219" s="31">
        <v>0</v>
      </c>
      <c r="AM219" s="31">
        <v>364369.48</v>
      </c>
      <c r="AN219" s="31">
        <v>159239.03</v>
      </c>
      <c r="AO219" s="31">
        <v>15772.13</v>
      </c>
      <c r="AP219" s="31">
        <v>91600</v>
      </c>
      <c r="AQ219" s="31">
        <v>0</v>
      </c>
      <c r="AR219" s="31">
        <v>2603662.89</v>
      </c>
      <c r="AS219" s="31">
        <v>281804.99</v>
      </c>
      <c r="AT219" s="31">
        <v>62342</v>
      </c>
      <c r="AU219" s="31">
        <v>10645</v>
      </c>
      <c r="AV219" s="31">
        <v>0</v>
      </c>
      <c r="AW219" s="31">
        <v>0</v>
      </c>
      <c r="AX219" s="31">
        <v>30641.02</v>
      </c>
      <c r="AY219" s="31">
        <v>825</v>
      </c>
      <c r="AZ219" s="31">
        <v>35499.35</v>
      </c>
      <c r="BA219" s="31">
        <v>0</v>
      </c>
      <c r="BB219" s="31">
        <v>471714.26</v>
      </c>
      <c r="BC219" s="31">
        <v>0</v>
      </c>
      <c r="BD219" s="31">
        <v>0</v>
      </c>
      <c r="BE219" s="31">
        <v>0</v>
      </c>
      <c r="BF219" s="31">
        <v>0</v>
      </c>
      <c r="BG219" s="31">
        <v>0</v>
      </c>
      <c r="BH219" s="40">
        <v>10656604</v>
      </c>
      <c r="BI219" s="31">
        <v>0</v>
      </c>
      <c r="BJ219" s="31">
        <v>0</v>
      </c>
      <c r="BK219" s="31">
        <v>0</v>
      </c>
      <c r="BL219" s="31">
        <v>0</v>
      </c>
      <c r="BM219" s="31">
        <v>10656604.35</v>
      </c>
      <c r="BN219" s="31">
        <v>0</v>
      </c>
      <c r="BO219" s="31">
        <v>0</v>
      </c>
      <c r="BP219" s="31">
        <v>0</v>
      </c>
      <c r="BQ219" s="31">
        <v>0</v>
      </c>
      <c r="BR219" s="31">
        <v>0</v>
      </c>
      <c r="BS219" s="31">
        <v>0</v>
      </c>
      <c r="BT219" s="31">
        <v>0</v>
      </c>
      <c r="BU219" s="31">
        <v>0</v>
      </c>
      <c r="BV219" s="31">
        <v>0</v>
      </c>
      <c r="BW219" s="31">
        <v>0</v>
      </c>
      <c r="BX219" s="31">
        <v>0</v>
      </c>
      <c r="BY219" s="31">
        <v>0</v>
      </c>
      <c r="BZ219" s="31">
        <v>0</v>
      </c>
      <c r="CA219" s="31">
        <v>0</v>
      </c>
      <c r="CB219" s="31">
        <v>0</v>
      </c>
      <c r="CC219" s="31">
        <v>12727710</v>
      </c>
      <c r="CD219" s="31">
        <v>0</v>
      </c>
      <c r="CE219" s="31">
        <v>0</v>
      </c>
      <c r="CF219" s="31">
        <v>0</v>
      </c>
      <c r="CG219" s="31">
        <v>0</v>
      </c>
      <c r="CH219" s="31">
        <v>738535.97</v>
      </c>
      <c r="CI219" s="31">
        <v>0</v>
      </c>
      <c r="CJ219" s="31">
        <v>0</v>
      </c>
      <c r="CK219" s="31">
        <v>0</v>
      </c>
      <c r="CL219" s="31">
        <v>26507</v>
      </c>
      <c r="CM219" s="31">
        <v>28453.439999999999</v>
      </c>
      <c r="CN219" s="31">
        <v>105706.11</v>
      </c>
      <c r="CO219" s="31">
        <v>1174033</v>
      </c>
      <c r="CP219" s="31">
        <v>-3152678</v>
      </c>
      <c r="CQ219" s="31">
        <v>-1164438</v>
      </c>
      <c r="CR219" s="31">
        <v>44432</v>
      </c>
      <c r="CS219" s="31">
        <v>14847297</v>
      </c>
      <c r="CT219" s="31">
        <v>79861</v>
      </c>
    </row>
    <row r="220" spans="1:98" s="33" customFormat="1">
      <c r="A220" s="38" t="s">
        <v>315</v>
      </c>
      <c r="B220" s="31">
        <v>11257023</v>
      </c>
      <c r="C220" s="31">
        <v>48000</v>
      </c>
      <c r="D220" s="31">
        <v>0</v>
      </c>
      <c r="E220" s="31">
        <v>64704.75</v>
      </c>
      <c r="F220" s="31">
        <v>0</v>
      </c>
      <c r="G220" s="31">
        <v>1054116.49</v>
      </c>
      <c r="H220" s="31">
        <v>3322696.03</v>
      </c>
      <c r="I220" s="31">
        <v>0</v>
      </c>
      <c r="J220" s="31">
        <v>56390.58</v>
      </c>
      <c r="K220" s="31">
        <v>0</v>
      </c>
      <c r="L220" s="31">
        <v>0</v>
      </c>
      <c r="M220" s="31">
        <v>6542171.6200000001</v>
      </c>
      <c r="N220" s="31">
        <v>12617</v>
      </c>
      <c r="O220" s="31">
        <v>181.57</v>
      </c>
      <c r="P220" s="31">
        <v>0</v>
      </c>
      <c r="Q220" s="31">
        <v>156145.06</v>
      </c>
      <c r="R220" s="31">
        <v>28897950</v>
      </c>
      <c r="S220" s="31">
        <v>16827029.93</v>
      </c>
      <c r="T220" s="31">
        <v>0</v>
      </c>
      <c r="U220" s="31">
        <v>66770.84</v>
      </c>
      <c r="V220" s="31">
        <v>0</v>
      </c>
      <c r="W220" s="31">
        <v>0</v>
      </c>
      <c r="X220" s="31">
        <v>18021.32</v>
      </c>
      <c r="Y220" s="31">
        <v>0</v>
      </c>
      <c r="Z220" s="31">
        <v>2286.21</v>
      </c>
      <c r="AA220" s="31">
        <v>10570</v>
      </c>
      <c r="AB220" s="31">
        <v>17690</v>
      </c>
      <c r="AC220" s="31">
        <v>0</v>
      </c>
      <c r="AD220" s="31">
        <v>2395</v>
      </c>
      <c r="AE220" s="31">
        <v>135076.42000000001</v>
      </c>
      <c r="AF220" s="31">
        <v>0</v>
      </c>
      <c r="AG220" s="31">
        <v>1062891.99</v>
      </c>
      <c r="AH220" s="31">
        <v>0</v>
      </c>
      <c r="AI220" s="31">
        <v>342162.85</v>
      </c>
      <c r="AJ220" s="31">
        <v>3699.46</v>
      </c>
      <c r="AK220" s="31">
        <v>0</v>
      </c>
      <c r="AL220" s="31">
        <v>0</v>
      </c>
      <c r="AM220" s="31">
        <v>1106569.47</v>
      </c>
      <c r="AN220" s="31">
        <v>121648.08</v>
      </c>
      <c r="AO220" s="31">
        <v>0</v>
      </c>
      <c r="AP220" s="31">
        <v>62581</v>
      </c>
      <c r="AQ220" s="31">
        <v>0</v>
      </c>
      <c r="AR220" s="31">
        <v>7912771.8799999999</v>
      </c>
      <c r="AS220" s="31">
        <v>0</v>
      </c>
      <c r="AT220" s="31">
        <v>0</v>
      </c>
      <c r="AU220" s="31">
        <v>0</v>
      </c>
      <c r="AV220" s="31">
        <v>0</v>
      </c>
      <c r="AW220" s="31">
        <v>0</v>
      </c>
      <c r="AX220" s="31">
        <v>0</v>
      </c>
      <c r="AY220" s="31">
        <v>0</v>
      </c>
      <c r="AZ220" s="31">
        <v>6424.39</v>
      </c>
      <c r="BA220" s="31">
        <v>0</v>
      </c>
      <c r="BB220" s="31">
        <v>1183037.8</v>
      </c>
      <c r="BC220" s="31">
        <v>16323.4</v>
      </c>
      <c r="BD220" s="31">
        <v>0</v>
      </c>
      <c r="BE220" s="31">
        <v>0</v>
      </c>
      <c r="BF220" s="31">
        <v>0</v>
      </c>
      <c r="BG220" s="31">
        <v>0</v>
      </c>
      <c r="BH220" s="40">
        <v>532089</v>
      </c>
      <c r="BI220" s="31">
        <v>0</v>
      </c>
      <c r="BJ220" s="31">
        <v>0</v>
      </c>
      <c r="BK220" s="31">
        <v>0</v>
      </c>
      <c r="BL220" s="31">
        <v>0</v>
      </c>
      <c r="BM220" s="31">
        <v>532088.62</v>
      </c>
      <c r="BN220" s="31">
        <v>0</v>
      </c>
      <c r="BO220" s="31">
        <v>0</v>
      </c>
      <c r="BP220" s="31">
        <v>0</v>
      </c>
      <c r="BQ220" s="31">
        <v>0</v>
      </c>
      <c r="BR220" s="31">
        <v>0</v>
      </c>
      <c r="BS220" s="31">
        <v>0</v>
      </c>
      <c r="BT220" s="31">
        <v>0</v>
      </c>
      <c r="BU220" s="31">
        <v>0</v>
      </c>
      <c r="BV220" s="31">
        <v>0</v>
      </c>
      <c r="BW220" s="31">
        <v>0</v>
      </c>
      <c r="BX220" s="31">
        <v>0</v>
      </c>
      <c r="BY220" s="31">
        <v>0</v>
      </c>
      <c r="BZ220" s="31">
        <v>0</v>
      </c>
      <c r="CA220" s="31">
        <v>0</v>
      </c>
      <c r="CB220" s="31">
        <v>0</v>
      </c>
      <c r="CC220" s="31">
        <v>40328272</v>
      </c>
      <c r="CD220" s="31">
        <v>787380.3</v>
      </c>
      <c r="CE220" s="31">
        <v>2077556</v>
      </c>
      <c r="CF220" s="31">
        <v>0</v>
      </c>
      <c r="CG220" s="31">
        <v>0</v>
      </c>
      <c r="CH220" s="31">
        <v>1181707.8700000001</v>
      </c>
      <c r="CI220" s="31">
        <v>0</v>
      </c>
      <c r="CJ220" s="31">
        <v>0</v>
      </c>
      <c r="CK220" s="31">
        <v>0</v>
      </c>
      <c r="CL220" s="31">
        <v>105291</v>
      </c>
      <c r="CM220" s="31">
        <v>82999.06</v>
      </c>
      <c r="CN220" s="31">
        <v>694938.4</v>
      </c>
      <c r="CO220" s="31">
        <v>0</v>
      </c>
      <c r="CP220" s="31">
        <v>-5993103</v>
      </c>
      <c r="CQ220" s="31">
        <v>0</v>
      </c>
      <c r="CR220" s="31">
        <v>115782</v>
      </c>
      <c r="CS220" s="31">
        <v>40468819</v>
      </c>
      <c r="CT220" s="31">
        <v>806901</v>
      </c>
    </row>
    <row r="221" spans="1:98" s="33" customFormat="1">
      <c r="A221" s="38" t="s">
        <v>316</v>
      </c>
      <c r="B221" s="31">
        <v>5645540</v>
      </c>
      <c r="C221" s="31">
        <v>0</v>
      </c>
      <c r="D221" s="31">
        <v>0</v>
      </c>
      <c r="E221" s="31">
        <v>0</v>
      </c>
      <c r="F221" s="31">
        <v>12287.12</v>
      </c>
      <c r="G221" s="31">
        <v>426091.89</v>
      </c>
      <c r="H221" s="31">
        <v>1317118.22</v>
      </c>
      <c r="I221" s="31">
        <v>0</v>
      </c>
      <c r="J221" s="31">
        <v>14271.28</v>
      </c>
      <c r="K221" s="31">
        <v>0</v>
      </c>
      <c r="L221" s="31">
        <v>0</v>
      </c>
      <c r="M221" s="31">
        <v>3751154.7</v>
      </c>
      <c r="N221" s="31">
        <v>34020</v>
      </c>
      <c r="O221" s="31">
        <v>0</v>
      </c>
      <c r="P221" s="31">
        <v>0</v>
      </c>
      <c r="Q221" s="31">
        <v>90596.89</v>
      </c>
      <c r="R221" s="31">
        <v>9009944</v>
      </c>
      <c r="S221" s="31">
        <v>4922497.71</v>
      </c>
      <c r="T221" s="31">
        <v>0</v>
      </c>
      <c r="U221" s="31">
        <v>50455.22</v>
      </c>
      <c r="V221" s="31">
        <v>0</v>
      </c>
      <c r="W221" s="31">
        <v>0</v>
      </c>
      <c r="X221" s="31">
        <v>53554.82</v>
      </c>
      <c r="Y221" s="31">
        <v>0</v>
      </c>
      <c r="Z221" s="31">
        <v>35523.339999999997</v>
      </c>
      <c r="AA221" s="31">
        <v>0</v>
      </c>
      <c r="AB221" s="31">
        <v>0</v>
      </c>
      <c r="AC221" s="31">
        <v>0</v>
      </c>
      <c r="AD221" s="31">
        <v>43625.32</v>
      </c>
      <c r="AE221" s="31">
        <v>3508.98</v>
      </c>
      <c r="AF221" s="31">
        <v>0</v>
      </c>
      <c r="AG221" s="31">
        <v>267732.86</v>
      </c>
      <c r="AH221" s="31">
        <v>0</v>
      </c>
      <c r="AI221" s="31">
        <v>86588.56</v>
      </c>
      <c r="AJ221" s="31">
        <v>13919.4</v>
      </c>
      <c r="AK221" s="31">
        <v>0</v>
      </c>
      <c r="AL221" s="31">
        <v>0</v>
      </c>
      <c r="AM221" s="31">
        <v>752316.13</v>
      </c>
      <c r="AN221" s="31">
        <v>0</v>
      </c>
      <c r="AO221" s="31">
        <v>161023.62</v>
      </c>
      <c r="AP221" s="31">
        <v>0</v>
      </c>
      <c r="AQ221" s="31">
        <v>0</v>
      </c>
      <c r="AR221" s="31">
        <v>2279312.35</v>
      </c>
      <c r="AS221" s="31">
        <v>0</v>
      </c>
      <c r="AT221" s="31">
        <v>15524.76</v>
      </c>
      <c r="AU221" s="31">
        <v>0</v>
      </c>
      <c r="AV221" s="31">
        <v>0</v>
      </c>
      <c r="AW221" s="31">
        <v>0</v>
      </c>
      <c r="AX221" s="31">
        <v>0</v>
      </c>
      <c r="AY221" s="31">
        <v>0</v>
      </c>
      <c r="AZ221" s="31">
        <v>8002.49</v>
      </c>
      <c r="BA221" s="31">
        <v>0</v>
      </c>
      <c r="BB221" s="31">
        <v>316358.82</v>
      </c>
      <c r="BC221" s="31">
        <v>0</v>
      </c>
      <c r="BD221" s="31">
        <v>0</v>
      </c>
      <c r="BE221" s="31">
        <v>0</v>
      </c>
      <c r="BF221" s="31">
        <v>0</v>
      </c>
      <c r="BG221" s="31">
        <v>0</v>
      </c>
      <c r="BH221" s="40">
        <v>11076267</v>
      </c>
      <c r="BI221" s="31">
        <v>0</v>
      </c>
      <c r="BJ221" s="31">
        <v>0</v>
      </c>
      <c r="BK221" s="31">
        <v>0</v>
      </c>
      <c r="BL221" s="31">
        <v>0</v>
      </c>
      <c r="BM221" s="31">
        <v>11076267.34</v>
      </c>
      <c r="BN221" s="31">
        <v>0</v>
      </c>
      <c r="BO221" s="31">
        <v>0</v>
      </c>
      <c r="BP221" s="31">
        <v>0</v>
      </c>
      <c r="BQ221" s="31">
        <v>0</v>
      </c>
      <c r="BR221" s="31">
        <v>0</v>
      </c>
      <c r="BS221" s="31">
        <v>0</v>
      </c>
      <c r="BT221" s="31">
        <v>0</v>
      </c>
      <c r="BU221" s="31">
        <v>0</v>
      </c>
      <c r="BV221" s="31">
        <v>0</v>
      </c>
      <c r="BW221" s="31">
        <v>0</v>
      </c>
      <c r="BX221" s="31">
        <v>0</v>
      </c>
      <c r="BY221" s="31">
        <v>0</v>
      </c>
      <c r="BZ221" s="31">
        <v>0</v>
      </c>
      <c r="CA221" s="31">
        <v>0</v>
      </c>
      <c r="CB221" s="31">
        <v>0</v>
      </c>
      <c r="CC221" s="31">
        <v>17088390</v>
      </c>
      <c r="CD221" s="31">
        <v>0</v>
      </c>
      <c r="CE221" s="31">
        <v>1728492</v>
      </c>
      <c r="CF221" s="31">
        <v>0</v>
      </c>
      <c r="CG221" s="31">
        <v>0</v>
      </c>
      <c r="CH221" s="31">
        <v>670195.5</v>
      </c>
      <c r="CI221" s="31">
        <v>0</v>
      </c>
      <c r="CJ221" s="31">
        <v>0</v>
      </c>
      <c r="CK221" s="31">
        <v>0</v>
      </c>
      <c r="CL221" s="31">
        <v>56695</v>
      </c>
      <c r="CM221" s="31">
        <v>0</v>
      </c>
      <c r="CN221" s="31">
        <v>217164.36</v>
      </c>
      <c r="CO221" s="31">
        <v>0</v>
      </c>
      <c r="CP221" s="31">
        <v>-1660483</v>
      </c>
      <c r="CQ221" s="31">
        <v>0</v>
      </c>
      <c r="CR221" s="31">
        <v>50083</v>
      </c>
      <c r="CS221" s="31">
        <v>15508434</v>
      </c>
      <c r="CT221" s="31">
        <v>517809</v>
      </c>
    </row>
    <row r="222" spans="1:98" s="33" customFormat="1">
      <c r="A222" s="38" t="s">
        <v>317</v>
      </c>
      <c r="B222" s="31">
        <v>1435055</v>
      </c>
      <c r="C222" s="31">
        <v>196066.64</v>
      </c>
      <c r="D222" s="31">
        <v>0</v>
      </c>
      <c r="E222" s="31">
        <v>0</v>
      </c>
      <c r="F222" s="31">
        <v>0</v>
      </c>
      <c r="G222" s="31">
        <v>102293.41</v>
      </c>
      <c r="H222" s="31">
        <v>268619.05</v>
      </c>
      <c r="I222" s="31">
        <v>0</v>
      </c>
      <c r="J222" s="31">
        <v>13653</v>
      </c>
      <c r="K222" s="31">
        <v>0</v>
      </c>
      <c r="L222" s="31">
        <v>0</v>
      </c>
      <c r="M222" s="31">
        <v>808067.31</v>
      </c>
      <c r="N222" s="31">
        <v>0</v>
      </c>
      <c r="O222" s="31">
        <v>0</v>
      </c>
      <c r="P222" s="31">
        <v>25975.3</v>
      </c>
      <c r="Q222" s="31">
        <v>20380.2</v>
      </c>
      <c r="R222" s="31">
        <v>8317272</v>
      </c>
      <c r="S222" s="31">
        <v>5668246.6399999997</v>
      </c>
      <c r="T222" s="31">
        <v>0</v>
      </c>
      <c r="U222" s="31">
        <v>26895.69</v>
      </c>
      <c r="V222" s="31">
        <v>0</v>
      </c>
      <c r="W222" s="31">
        <v>0</v>
      </c>
      <c r="X222" s="31">
        <v>55533.3</v>
      </c>
      <c r="Y222" s="31">
        <v>0</v>
      </c>
      <c r="Z222" s="31">
        <v>36013.25</v>
      </c>
      <c r="AA222" s="31">
        <v>0</v>
      </c>
      <c r="AB222" s="31">
        <v>0</v>
      </c>
      <c r="AC222" s="31">
        <v>-52314.62</v>
      </c>
      <c r="AD222" s="31">
        <v>38491.46</v>
      </c>
      <c r="AE222" s="31">
        <v>15410.95</v>
      </c>
      <c r="AF222" s="31">
        <v>0</v>
      </c>
      <c r="AG222" s="31">
        <v>132606.94</v>
      </c>
      <c r="AH222" s="31">
        <v>0</v>
      </c>
      <c r="AI222" s="31">
        <v>53199.53</v>
      </c>
      <c r="AJ222" s="31">
        <v>3100.7</v>
      </c>
      <c r="AK222" s="31">
        <v>1710120.16</v>
      </c>
      <c r="AL222" s="31">
        <v>0</v>
      </c>
      <c r="AM222" s="31">
        <v>206541.33</v>
      </c>
      <c r="AN222" s="31">
        <v>44334.720000000001</v>
      </c>
      <c r="AO222" s="31">
        <v>0</v>
      </c>
      <c r="AP222" s="31">
        <v>0</v>
      </c>
      <c r="AQ222" s="31">
        <v>0</v>
      </c>
      <c r="AR222" s="31">
        <v>6338.78</v>
      </c>
      <c r="AS222" s="31">
        <v>0</v>
      </c>
      <c r="AT222" s="31">
        <v>98075.75</v>
      </c>
      <c r="AU222" s="31">
        <v>0</v>
      </c>
      <c r="AV222" s="31">
        <v>0</v>
      </c>
      <c r="AW222" s="31">
        <v>0</v>
      </c>
      <c r="AX222" s="31">
        <v>0</v>
      </c>
      <c r="AY222" s="31">
        <v>0</v>
      </c>
      <c r="AZ222" s="31">
        <v>47547.11</v>
      </c>
      <c r="BA222" s="31">
        <v>0</v>
      </c>
      <c r="BB222" s="31">
        <v>227130.03</v>
      </c>
      <c r="BC222" s="31">
        <v>0</v>
      </c>
      <c r="BD222" s="31">
        <v>0</v>
      </c>
      <c r="BE222" s="31">
        <v>0</v>
      </c>
      <c r="BF222" s="31">
        <v>0</v>
      </c>
      <c r="BG222" s="31">
        <v>0</v>
      </c>
      <c r="BH222" s="40">
        <v>97090</v>
      </c>
      <c r="BI222" s="31">
        <v>0</v>
      </c>
      <c r="BJ222" s="31">
        <v>0</v>
      </c>
      <c r="BK222" s="31">
        <v>0</v>
      </c>
      <c r="BL222" s="31">
        <v>0</v>
      </c>
      <c r="BM222" s="31">
        <v>97090.13</v>
      </c>
      <c r="BN222" s="31">
        <v>0</v>
      </c>
      <c r="BO222" s="31">
        <v>0</v>
      </c>
      <c r="BP222" s="31">
        <v>0</v>
      </c>
      <c r="BQ222" s="31">
        <v>0</v>
      </c>
      <c r="BR222" s="31">
        <v>0</v>
      </c>
      <c r="BS222" s="31">
        <v>0</v>
      </c>
      <c r="BT222" s="31">
        <v>0</v>
      </c>
      <c r="BU222" s="31">
        <v>0</v>
      </c>
      <c r="BV222" s="31">
        <v>0</v>
      </c>
      <c r="BW222" s="31">
        <v>0</v>
      </c>
      <c r="BX222" s="31">
        <v>0</v>
      </c>
      <c r="BY222" s="31">
        <v>0</v>
      </c>
      <c r="BZ222" s="31">
        <v>0</v>
      </c>
      <c r="CA222" s="31">
        <v>0</v>
      </c>
      <c r="CB222" s="31">
        <v>0</v>
      </c>
      <c r="CC222" s="31">
        <v>3870204</v>
      </c>
      <c r="CD222" s="31">
        <v>0</v>
      </c>
      <c r="CE222" s="31">
        <v>0</v>
      </c>
      <c r="CF222" s="31">
        <v>45000</v>
      </c>
      <c r="CG222" s="31">
        <v>0</v>
      </c>
      <c r="CH222" s="31">
        <v>0</v>
      </c>
      <c r="CI222" s="31">
        <v>0</v>
      </c>
      <c r="CJ222" s="31">
        <v>0</v>
      </c>
      <c r="CK222" s="31">
        <v>0</v>
      </c>
      <c r="CL222" s="31">
        <v>27243</v>
      </c>
      <c r="CM222" s="31">
        <v>24869.71</v>
      </c>
      <c r="CN222" s="31">
        <v>227327.05</v>
      </c>
      <c r="CO222" s="31">
        <v>0</v>
      </c>
      <c r="CP222" s="31">
        <v>-3625813</v>
      </c>
      <c r="CQ222" s="31">
        <v>0</v>
      </c>
      <c r="CR222" s="31">
        <v>17146</v>
      </c>
      <c r="CS222" s="31">
        <v>6842195</v>
      </c>
      <c r="CT222" s="31">
        <v>312236</v>
      </c>
    </row>
    <row r="223" spans="1:98" s="33" customFormat="1">
      <c r="A223" s="38" t="s">
        <v>318</v>
      </c>
      <c r="B223" s="31">
        <v>2231016</v>
      </c>
      <c r="C223" s="31">
        <v>0</v>
      </c>
      <c r="D223" s="31">
        <v>0</v>
      </c>
      <c r="E223" s="31">
        <v>0</v>
      </c>
      <c r="F223" s="31">
        <v>0</v>
      </c>
      <c r="G223" s="31">
        <v>188900.38</v>
      </c>
      <c r="H223" s="31">
        <v>538788.48</v>
      </c>
      <c r="I223" s="31">
        <v>0</v>
      </c>
      <c r="J223" s="31">
        <v>104.96</v>
      </c>
      <c r="K223" s="31">
        <v>0</v>
      </c>
      <c r="L223" s="31">
        <v>0</v>
      </c>
      <c r="M223" s="31">
        <v>1270123.82</v>
      </c>
      <c r="N223" s="31">
        <v>0</v>
      </c>
      <c r="O223" s="31">
        <v>197341.05</v>
      </c>
      <c r="P223" s="31">
        <v>0</v>
      </c>
      <c r="Q223" s="31">
        <v>35757.120000000003</v>
      </c>
      <c r="R223" s="31">
        <v>2774116</v>
      </c>
      <c r="S223" s="31">
        <v>1393293.81</v>
      </c>
      <c r="T223" s="31">
        <v>0</v>
      </c>
      <c r="U223" s="31">
        <v>18941.71</v>
      </c>
      <c r="V223" s="31">
        <v>0</v>
      </c>
      <c r="W223" s="31">
        <v>0</v>
      </c>
      <c r="X223" s="31">
        <v>28078.69</v>
      </c>
      <c r="Y223" s="31">
        <v>0</v>
      </c>
      <c r="Z223" s="31">
        <v>1710.72</v>
      </c>
      <c r="AA223" s="31">
        <v>0</v>
      </c>
      <c r="AB223" s="31">
        <v>100000</v>
      </c>
      <c r="AC223" s="31">
        <v>0</v>
      </c>
      <c r="AD223" s="31">
        <v>5277.2</v>
      </c>
      <c r="AE223" s="31">
        <v>16692.66</v>
      </c>
      <c r="AF223" s="31">
        <v>0</v>
      </c>
      <c r="AG223" s="31">
        <v>148542.32</v>
      </c>
      <c r="AH223" s="31">
        <v>0</v>
      </c>
      <c r="AI223" s="31">
        <v>97978.39</v>
      </c>
      <c r="AJ223" s="31">
        <v>47082.36</v>
      </c>
      <c r="AK223" s="31">
        <v>0</v>
      </c>
      <c r="AL223" s="31">
        <v>0</v>
      </c>
      <c r="AM223" s="31">
        <v>406463.57</v>
      </c>
      <c r="AN223" s="31">
        <v>12383.88</v>
      </c>
      <c r="AO223" s="31">
        <v>6008.54</v>
      </c>
      <c r="AP223" s="31">
        <v>0</v>
      </c>
      <c r="AQ223" s="31">
        <v>0</v>
      </c>
      <c r="AR223" s="31">
        <v>401137.82</v>
      </c>
      <c r="AS223" s="31">
        <v>0</v>
      </c>
      <c r="AT223" s="31">
        <v>0</v>
      </c>
      <c r="AU223" s="31">
        <v>0</v>
      </c>
      <c r="AV223" s="31">
        <v>0</v>
      </c>
      <c r="AW223" s="31">
        <v>0</v>
      </c>
      <c r="AX223" s="31">
        <v>0</v>
      </c>
      <c r="AY223" s="31">
        <v>0</v>
      </c>
      <c r="AZ223" s="31">
        <v>19346.490000000002</v>
      </c>
      <c r="BA223" s="31">
        <v>0</v>
      </c>
      <c r="BB223" s="31">
        <v>71177.34</v>
      </c>
      <c r="BC223" s="31">
        <v>0</v>
      </c>
      <c r="BD223" s="31">
        <v>0</v>
      </c>
      <c r="BE223" s="31">
        <v>0</v>
      </c>
      <c r="BF223" s="31">
        <v>0</v>
      </c>
      <c r="BG223" s="31">
        <v>0</v>
      </c>
      <c r="BH223" s="40">
        <v>263194</v>
      </c>
      <c r="BI223" s="31">
        <v>0</v>
      </c>
      <c r="BJ223" s="31">
        <v>0</v>
      </c>
      <c r="BK223" s="31">
        <v>0</v>
      </c>
      <c r="BL223" s="31">
        <v>0</v>
      </c>
      <c r="BM223" s="31">
        <v>263193.65000000002</v>
      </c>
      <c r="BN223" s="31">
        <v>0</v>
      </c>
      <c r="BO223" s="31">
        <v>0</v>
      </c>
      <c r="BP223" s="31">
        <v>0</v>
      </c>
      <c r="BQ223" s="31">
        <v>0</v>
      </c>
      <c r="BR223" s="31">
        <v>0</v>
      </c>
      <c r="BS223" s="31">
        <v>0</v>
      </c>
      <c r="BT223" s="31">
        <v>0</v>
      </c>
      <c r="BU223" s="31">
        <v>0</v>
      </c>
      <c r="BV223" s="31">
        <v>0</v>
      </c>
      <c r="BW223" s="31">
        <v>0</v>
      </c>
      <c r="BX223" s="31">
        <v>0</v>
      </c>
      <c r="BY223" s="31">
        <v>0</v>
      </c>
      <c r="BZ223" s="31">
        <v>0</v>
      </c>
      <c r="CA223" s="31">
        <v>0</v>
      </c>
      <c r="CB223" s="31">
        <v>0</v>
      </c>
      <c r="CC223" s="31">
        <v>6438123</v>
      </c>
      <c r="CD223" s="31">
        <v>0</v>
      </c>
      <c r="CE223" s="31">
        <v>788431</v>
      </c>
      <c r="CF223" s="31">
        <v>0</v>
      </c>
      <c r="CG223" s="31">
        <v>0</v>
      </c>
      <c r="CH223" s="31">
        <v>262761.59999999998</v>
      </c>
      <c r="CI223" s="31">
        <v>0</v>
      </c>
      <c r="CJ223" s="31">
        <v>0</v>
      </c>
      <c r="CK223" s="31">
        <v>0</v>
      </c>
      <c r="CL223" s="31">
        <v>19144</v>
      </c>
      <c r="CM223" s="31">
        <v>0</v>
      </c>
      <c r="CN223" s="31">
        <v>89722.36</v>
      </c>
      <c r="CO223" s="31">
        <v>0</v>
      </c>
      <c r="CP223" s="31">
        <v>-547639</v>
      </c>
      <c r="CQ223" s="31">
        <v>-487790</v>
      </c>
      <c r="CR223" s="31">
        <v>18414.400000000001</v>
      </c>
      <c r="CS223" s="31">
        <v>5979174</v>
      </c>
      <c r="CT223" s="31">
        <v>315905</v>
      </c>
    </row>
    <row r="224" spans="1:98" s="33" customFormat="1">
      <c r="A224" s="38" t="s">
        <v>371</v>
      </c>
      <c r="B224" s="31">
        <v>870487</v>
      </c>
      <c r="C224" s="31">
        <v>0</v>
      </c>
      <c r="D224" s="31">
        <v>0</v>
      </c>
      <c r="E224" s="31">
        <v>0</v>
      </c>
      <c r="F224" s="31">
        <v>0</v>
      </c>
      <c r="G224" s="31">
        <v>68285.7</v>
      </c>
      <c r="H224" s="31">
        <v>286316.09999999998</v>
      </c>
      <c r="I224" s="31">
        <v>0</v>
      </c>
      <c r="J224" s="31">
        <v>0</v>
      </c>
      <c r="K224" s="31">
        <v>0</v>
      </c>
      <c r="L224" s="31">
        <v>0</v>
      </c>
      <c r="M224" s="31">
        <v>491053.24</v>
      </c>
      <c r="N224" s="31">
        <v>0</v>
      </c>
      <c r="O224" s="31">
        <v>0</v>
      </c>
      <c r="P224" s="31">
        <v>0</v>
      </c>
      <c r="Q224" s="31">
        <v>24832.240000000002</v>
      </c>
      <c r="R224" s="31">
        <v>3428882</v>
      </c>
      <c r="S224" s="31">
        <v>0</v>
      </c>
      <c r="T224" s="31">
        <v>0</v>
      </c>
      <c r="U224" s="31">
        <v>13868.95</v>
      </c>
      <c r="V224" s="31">
        <v>1167651.1599999999</v>
      </c>
      <c r="W224" s="31">
        <v>0</v>
      </c>
      <c r="X224" s="31">
        <v>44427.39</v>
      </c>
      <c r="Y224" s="31">
        <v>117089</v>
      </c>
      <c r="Z224" s="31">
        <v>67367.41</v>
      </c>
      <c r="AA224" s="31">
        <v>0</v>
      </c>
      <c r="AB224" s="31">
        <v>0</v>
      </c>
      <c r="AC224" s="31">
        <v>0</v>
      </c>
      <c r="AD224" s="31">
        <v>193018.73</v>
      </c>
      <c r="AE224" s="31">
        <v>0</v>
      </c>
      <c r="AF224" s="31">
        <v>0</v>
      </c>
      <c r="AG224" s="31">
        <v>224652.72</v>
      </c>
      <c r="AH224" s="31">
        <v>0</v>
      </c>
      <c r="AI224" s="31">
        <v>104485.03</v>
      </c>
      <c r="AJ224" s="31">
        <v>13684.43</v>
      </c>
      <c r="AK224" s="31">
        <v>0</v>
      </c>
      <c r="AL224" s="31">
        <v>0</v>
      </c>
      <c r="AM224" s="31">
        <v>173283.26</v>
      </c>
      <c r="AN224" s="31">
        <v>0</v>
      </c>
      <c r="AO224" s="31">
        <v>0</v>
      </c>
      <c r="AP224" s="31">
        <v>0</v>
      </c>
      <c r="AQ224" s="31">
        <v>0</v>
      </c>
      <c r="AR224" s="31">
        <v>851744.52</v>
      </c>
      <c r="AS224" s="31">
        <v>0</v>
      </c>
      <c r="AT224" s="31">
        <v>135260.19</v>
      </c>
      <c r="AU224" s="31">
        <v>16845.7</v>
      </c>
      <c r="AV224" s="31">
        <v>0</v>
      </c>
      <c r="AW224" s="31">
        <v>0</v>
      </c>
      <c r="AX224" s="31">
        <v>0</v>
      </c>
      <c r="AY224" s="31">
        <v>0</v>
      </c>
      <c r="AZ224" s="31">
        <v>51358.65</v>
      </c>
      <c r="BA224" s="31">
        <v>0</v>
      </c>
      <c r="BB224" s="31">
        <v>135679.60999999999</v>
      </c>
      <c r="BC224" s="31">
        <v>0</v>
      </c>
      <c r="BD224" s="31">
        <v>118465</v>
      </c>
      <c r="BE224" s="31">
        <v>0</v>
      </c>
      <c r="BF224" s="31">
        <v>0</v>
      </c>
      <c r="BG224" s="31">
        <v>0</v>
      </c>
      <c r="BH224" s="40">
        <v>1205055</v>
      </c>
      <c r="BI224" s="31">
        <v>0</v>
      </c>
      <c r="BJ224" s="31">
        <v>0</v>
      </c>
      <c r="BK224" s="31">
        <v>0</v>
      </c>
      <c r="BL224" s="31">
        <v>0</v>
      </c>
      <c r="BM224" s="31">
        <v>1205055.17</v>
      </c>
      <c r="BN224" s="31">
        <v>0</v>
      </c>
      <c r="BO224" s="31">
        <v>0</v>
      </c>
      <c r="BP224" s="31">
        <v>0</v>
      </c>
      <c r="BQ224" s="31">
        <v>0</v>
      </c>
      <c r="BR224" s="31">
        <v>0</v>
      </c>
      <c r="BS224" s="31">
        <v>0</v>
      </c>
      <c r="BT224" s="31">
        <v>0</v>
      </c>
      <c r="BU224" s="31">
        <v>0</v>
      </c>
      <c r="BV224" s="31">
        <v>0</v>
      </c>
      <c r="BW224" s="31">
        <v>0</v>
      </c>
      <c r="BX224" s="31">
        <v>0</v>
      </c>
      <c r="BY224" s="31">
        <v>0</v>
      </c>
      <c r="BZ224" s="31">
        <v>0</v>
      </c>
      <c r="CA224" s="31">
        <v>0</v>
      </c>
      <c r="CB224" s="31">
        <v>0</v>
      </c>
      <c r="CC224" s="31">
        <v>9503704</v>
      </c>
      <c r="CD224" s="31">
        <v>0</v>
      </c>
      <c r="CE224" s="31">
        <v>1528700</v>
      </c>
      <c r="CF224" s="31">
        <v>53775.98</v>
      </c>
      <c r="CG224" s="31">
        <v>0</v>
      </c>
      <c r="CH224" s="31">
        <v>338585.07</v>
      </c>
      <c r="CI224" s="31">
        <v>0</v>
      </c>
      <c r="CJ224" s="31">
        <v>0</v>
      </c>
      <c r="CK224" s="31">
        <v>0</v>
      </c>
      <c r="CL224" s="31">
        <v>18408</v>
      </c>
      <c r="CM224" s="31">
        <v>0</v>
      </c>
      <c r="CN224" s="31">
        <v>29690.31</v>
      </c>
      <c r="CO224" s="31">
        <v>0</v>
      </c>
      <c r="CP224" s="31">
        <v>-435965</v>
      </c>
      <c r="CQ224" s="31">
        <v>0</v>
      </c>
      <c r="CR224" s="31">
        <v>18160</v>
      </c>
      <c r="CS224" s="31">
        <v>7907350</v>
      </c>
      <c r="CT224" s="31">
        <v>45000</v>
      </c>
    </row>
    <row r="225" spans="1:98" s="33" customFormat="1">
      <c r="A225" s="38" t="s">
        <v>319</v>
      </c>
      <c r="B225" s="31">
        <v>13096017</v>
      </c>
      <c r="C225" s="31">
        <v>0</v>
      </c>
      <c r="D225" s="31">
        <v>0</v>
      </c>
      <c r="E225" s="31">
        <v>0</v>
      </c>
      <c r="F225" s="31">
        <v>0</v>
      </c>
      <c r="G225" s="31">
        <v>1337970.55</v>
      </c>
      <c r="H225" s="31">
        <v>3678708.27</v>
      </c>
      <c r="I225" s="31">
        <v>0</v>
      </c>
      <c r="J225" s="31">
        <v>81511.28</v>
      </c>
      <c r="K225" s="31">
        <v>0</v>
      </c>
      <c r="L225" s="31">
        <v>0</v>
      </c>
      <c r="M225" s="31">
        <v>7655170.7000000002</v>
      </c>
      <c r="N225" s="31">
        <v>0</v>
      </c>
      <c r="O225" s="31">
        <v>93606.04</v>
      </c>
      <c r="P225" s="31">
        <v>0</v>
      </c>
      <c r="Q225" s="31">
        <v>249050.23</v>
      </c>
      <c r="R225" s="31">
        <v>60657318</v>
      </c>
      <c r="S225" s="31">
        <v>38315246.729999997</v>
      </c>
      <c r="T225" s="31">
        <v>0</v>
      </c>
      <c r="U225" s="31">
        <v>44595.02</v>
      </c>
      <c r="V225" s="31">
        <v>0</v>
      </c>
      <c r="W225" s="31">
        <v>0</v>
      </c>
      <c r="X225" s="31">
        <v>453832.57</v>
      </c>
      <c r="Y225" s="31">
        <v>0</v>
      </c>
      <c r="Z225" s="31">
        <v>187093.17</v>
      </c>
      <c r="AA225" s="31">
        <v>0</v>
      </c>
      <c r="AB225" s="31">
        <v>100009.55</v>
      </c>
      <c r="AC225" s="31">
        <v>0</v>
      </c>
      <c r="AD225" s="31">
        <v>221604.99</v>
      </c>
      <c r="AE225" s="31">
        <v>0</v>
      </c>
      <c r="AF225" s="31">
        <v>176612.72</v>
      </c>
      <c r="AG225" s="31">
        <v>1677689.41</v>
      </c>
      <c r="AH225" s="31">
        <v>0</v>
      </c>
      <c r="AI225" s="31">
        <v>397800.32</v>
      </c>
      <c r="AJ225" s="31">
        <v>53892.44</v>
      </c>
      <c r="AK225" s="31">
        <v>0</v>
      </c>
      <c r="AL225" s="31">
        <v>0</v>
      </c>
      <c r="AM225" s="31">
        <v>1540298.29</v>
      </c>
      <c r="AN225" s="31">
        <v>478505.81</v>
      </c>
      <c r="AO225" s="31">
        <v>4793114.3499999996</v>
      </c>
      <c r="AP225" s="31">
        <v>0</v>
      </c>
      <c r="AQ225" s="31">
        <v>0</v>
      </c>
      <c r="AR225" s="31">
        <v>11083905.73</v>
      </c>
      <c r="AS225" s="31">
        <v>344986.89</v>
      </c>
      <c r="AT225" s="31">
        <v>587315.43000000005</v>
      </c>
      <c r="AU225" s="31">
        <v>1.8</v>
      </c>
      <c r="AV225" s="31">
        <v>0</v>
      </c>
      <c r="AW225" s="31">
        <v>0</v>
      </c>
      <c r="AX225" s="31">
        <v>0</v>
      </c>
      <c r="AY225" s="31">
        <v>0</v>
      </c>
      <c r="AZ225" s="31">
        <v>200812.58</v>
      </c>
      <c r="BA225" s="31">
        <v>0</v>
      </c>
      <c r="BB225" s="31">
        <v>0</v>
      </c>
      <c r="BC225" s="31">
        <v>0</v>
      </c>
      <c r="BD225" s="31">
        <v>0</v>
      </c>
      <c r="BE225" s="31">
        <v>0</v>
      </c>
      <c r="BF225" s="31">
        <v>0</v>
      </c>
      <c r="BG225" s="31">
        <v>0</v>
      </c>
      <c r="BH225" s="40">
        <v>1061084</v>
      </c>
      <c r="BI225" s="31">
        <v>0</v>
      </c>
      <c r="BJ225" s="31">
        <v>0</v>
      </c>
      <c r="BK225" s="31">
        <v>0</v>
      </c>
      <c r="BL225" s="31">
        <v>0</v>
      </c>
      <c r="BM225" s="31">
        <v>1061083.77</v>
      </c>
      <c r="BN225" s="31">
        <v>0</v>
      </c>
      <c r="BO225" s="31">
        <v>0</v>
      </c>
      <c r="BP225" s="31">
        <v>0</v>
      </c>
      <c r="BQ225" s="31">
        <v>0</v>
      </c>
      <c r="BR225" s="31">
        <v>0</v>
      </c>
      <c r="BS225" s="31">
        <v>0</v>
      </c>
      <c r="BT225" s="31">
        <v>0</v>
      </c>
      <c r="BU225" s="31">
        <v>0</v>
      </c>
      <c r="BV225" s="31">
        <v>0</v>
      </c>
      <c r="BW225" s="31">
        <v>0</v>
      </c>
      <c r="BX225" s="31">
        <v>0</v>
      </c>
      <c r="BY225" s="31">
        <v>0</v>
      </c>
      <c r="BZ225" s="31">
        <v>0</v>
      </c>
      <c r="CA225" s="31">
        <v>0</v>
      </c>
      <c r="CB225" s="31">
        <v>0</v>
      </c>
      <c r="CC225" s="31">
        <v>56661367</v>
      </c>
      <c r="CD225" s="31">
        <v>879829.41</v>
      </c>
      <c r="CE225" s="31">
        <v>621108</v>
      </c>
      <c r="CF225" s="31">
        <v>0</v>
      </c>
      <c r="CG225" s="31">
        <v>0</v>
      </c>
      <c r="CH225" s="31">
        <v>1947618.17</v>
      </c>
      <c r="CI225" s="31">
        <v>0</v>
      </c>
      <c r="CJ225" s="31">
        <v>0</v>
      </c>
      <c r="CK225" s="31">
        <v>0</v>
      </c>
      <c r="CL225" s="31">
        <v>278322</v>
      </c>
      <c r="CM225" s="31">
        <v>72329.490000000005</v>
      </c>
      <c r="CN225" s="31">
        <v>842192.86</v>
      </c>
      <c r="CO225" s="31">
        <v>5469146</v>
      </c>
      <c r="CP225" s="31">
        <v>-11331141</v>
      </c>
      <c r="CQ225" s="31">
        <v>-5009138</v>
      </c>
      <c r="CR225" s="31">
        <v>165622</v>
      </c>
      <c r="CS225" s="31">
        <v>61065450</v>
      </c>
      <c r="CT225" s="31">
        <v>1660028</v>
      </c>
    </row>
    <row r="226" spans="1:98" s="33" customFormat="1">
      <c r="A226" s="38" t="s">
        <v>320</v>
      </c>
      <c r="B226" s="31">
        <v>2799391</v>
      </c>
      <c r="C226" s="31">
        <v>174329.43</v>
      </c>
      <c r="D226" s="31">
        <v>0</v>
      </c>
      <c r="E226" s="31">
        <v>0</v>
      </c>
      <c r="F226" s="31">
        <v>0</v>
      </c>
      <c r="G226" s="31">
        <v>211165.41</v>
      </c>
      <c r="H226" s="31">
        <v>612878.01</v>
      </c>
      <c r="I226" s="31">
        <v>0</v>
      </c>
      <c r="J226" s="31">
        <v>15985.9</v>
      </c>
      <c r="K226" s="31">
        <v>0</v>
      </c>
      <c r="L226" s="31">
        <v>0</v>
      </c>
      <c r="M226" s="31">
        <v>1730552.93</v>
      </c>
      <c r="N226" s="31">
        <v>0</v>
      </c>
      <c r="O226" s="31">
        <v>0</v>
      </c>
      <c r="P226" s="31">
        <v>0</v>
      </c>
      <c r="Q226" s="31">
        <v>54478.84</v>
      </c>
      <c r="R226" s="31">
        <v>5150401</v>
      </c>
      <c r="S226" s="31">
        <v>3145085.92</v>
      </c>
      <c r="T226" s="31">
        <v>0</v>
      </c>
      <c r="U226" s="31">
        <v>30472</v>
      </c>
      <c r="V226" s="31">
        <v>0</v>
      </c>
      <c r="W226" s="31">
        <v>0</v>
      </c>
      <c r="X226" s="31">
        <v>15156.6</v>
      </c>
      <c r="Y226" s="31">
        <v>0</v>
      </c>
      <c r="Z226" s="31">
        <v>76640.36</v>
      </c>
      <c r="AA226" s="31">
        <v>0</v>
      </c>
      <c r="AB226" s="31">
        <v>174</v>
      </c>
      <c r="AC226" s="31">
        <v>0</v>
      </c>
      <c r="AD226" s="31">
        <v>44943.59</v>
      </c>
      <c r="AE226" s="31">
        <v>0</v>
      </c>
      <c r="AF226" s="31">
        <v>78044.789999999994</v>
      </c>
      <c r="AG226" s="31">
        <v>255399.5</v>
      </c>
      <c r="AH226" s="31">
        <v>0</v>
      </c>
      <c r="AI226" s="31">
        <v>125312.46</v>
      </c>
      <c r="AJ226" s="31">
        <v>2717.75</v>
      </c>
      <c r="AK226" s="31">
        <v>0</v>
      </c>
      <c r="AL226" s="31">
        <v>0</v>
      </c>
      <c r="AM226" s="31">
        <v>308293.05</v>
      </c>
      <c r="AN226" s="31">
        <v>5683.15</v>
      </c>
      <c r="AO226" s="31">
        <v>17439.7</v>
      </c>
      <c r="AP226" s="31">
        <v>4540</v>
      </c>
      <c r="AQ226" s="31">
        <v>0</v>
      </c>
      <c r="AR226" s="31">
        <v>876918.05</v>
      </c>
      <c r="AS226" s="31">
        <v>0</v>
      </c>
      <c r="AT226" s="31">
        <v>831.34</v>
      </c>
      <c r="AU226" s="31">
        <v>0</v>
      </c>
      <c r="AV226" s="31">
        <v>0</v>
      </c>
      <c r="AW226" s="31">
        <v>0</v>
      </c>
      <c r="AX226" s="31">
        <v>0</v>
      </c>
      <c r="AY226" s="31">
        <v>0</v>
      </c>
      <c r="AZ226" s="31">
        <v>0</v>
      </c>
      <c r="BA226" s="31">
        <v>0</v>
      </c>
      <c r="BB226" s="31">
        <v>162748.29</v>
      </c>
      <c r="BC226" s="31">
        <v>0</v>
      </c>
      <c r="BD226" s="31">
        <v>0</v>
      </c>
      <c r="BE226" s="31">
        <v>0</v>
      </c>
      <c r="BF226" s="31">
        <v>0</v>
      </c>
      <c r="BG226" s="31">
        <v>0</v>
      </c>
      <c r="BH226" s="40">
        <v>1089666</v>
      </c>
      <c r="BI226" s="31">
        <v>0</v>
      </c>
      <c r="BJ226" s="31">
        <v>0</v>
      </c>
      <c r="BK226" s="31">
        <v>0</v>
      </c>
      <c r="BL226" s="31">
        <v>0</v>
      </c>
      <c r="BM226" s="31">
        <v>1089166.03</v>
      </c>
      <c r="BN226" s="31">
        <v>0</v>
      </c>
      <c r="BO226" s="31">
        <v>0</v>
      </c>
      <c r="BP226" s="31">
        <v>0</v>
      </c>
      <c r="BQ226" s="31">
        <v>500</v>
      </c>
      <c r="BR226" s="31">
        <v>0</v>
      </c>
      <c r="BS226" s="31">
        <v>0</v>
      </c>
      <c r="BT226" s="31">
        <v>0</v>
      </c>
      <c r="BU226" s="31">
        <v>0</v>
      </c>
      <c r="BV226" s="31">
        <v>0</v>
      </c>
      <c r="BW226" s="31">
        <v>0</v>
      </c>
      <c r="BX226" s="31">
        <v>0</v>
      </c>
      <c r="BY226" s="31">
        <v>0</v>
      </c>
      <c r="BZ226" s="31">
        <v>0</v>
      </c>
      <c r="CA226" s="31">
        <v>0</v>
      </c>
      <c r="CB226" s="31">
        <v>0</v>
      </c>
      <c r="CC226" s="31">
        <v>8765640</v>
      </c>
      <c r="CD226" s="31">
        <v>0</v>
      </c>
      <c r="CE226" s="31">
        <v>800071</v>
      </c>
      <c r="CF226" s="31">
        <v>262732.65000000002</v>
      </c>
      <c r="CG226" s="31">
        <v>0</v>
      </c>
      <c r="CH226" s="31">
        <v>341208.22</v>
      </c>
      <c r="CI226" s="31">
        <v>0</v>
      </c>
      <c r="CJ226" s="31">
        <v>0</v>
      </c>
      <c r="CK226" s="31">
        <v>0</v>
      </c>
      <c r="CL226" s="31">
        <v>28716</v>
      </c>
      <c r="CM226" s="31">
        <v>5419.54</v>
      </c>
      <c r="CN226" s="31">
        <v>101096.61</v>
      </c>
      <c r="CO226" s="31">
        <v>566913</v>
      </c>
      <c r="CP226" s="31">
        <v>-1001996</v>
      </c>
      <c r="CQ226" s="31">
        <v>0</v>
      </c>
      <c r="CR226" s="31">
        <v>25286</v>
      </c>
      <c r="CS226" s="31">
        <v>7282916</v>
      </c>
      <c r="CT226" s="31">
        <v>353277</v>
      </c>
    </row>
    <row r="227" spans="1:98" s="33" customFormat="1">
      <c r="A227" s="38" t="s">
        <v>321</v>
      </c>
      <c r="B227" s="31">
        <v>3033901</v>
      </c>
      <c r="C227" s="31">
        <v>0</v>
      </c>
      <c r="D227" s="31">
        <v>0</v>
      </c>
      <c r="E227" s="31">
        <v>47950.15</v>
      </c>
      <c r="F227" s="31">
        <v>0</v>
      </c>
      <c r="G227" s="31">
        <v>230148.19</v>
      </c>
      <c r="H227" s="31">
        <v>460068.83</v>
      </c>
      <c r="I227" s="31">
        <v>0</v>
      </c>
      <c r="J227" s="31">
        <v>0</v>
      </c>
      <c r="K227" s="31">
        <v>0</v>
      </c>
      <c r="L227" s="31">
        <v>0</v>
      </c>
      <c r="M227" s="31">
        <v>2039978.43</v>
      </c>
      <c r="N227" s="31">
        <v>218095.27</v>
      </c>
      <c r="O227" s="31">
        <v>0</v>
      </c>
      <c r="P227" s="31">
        <v>0</v>
      </c>
      <c r="Q227" s="31">
        <v>37660.519999999997</v>
      </c>
      <c r="R227" s="31">
        <v>4835107</v>
      </c>
      <c r="S227" s="31">
        <v>2064627.29</v>
      </c>
      <c r="T227" s="31">
        <v>0</v>
      </c>
      <c r="U227" s="31">
        <v>14469.75</v>
      </c>
      <c r="V227" s="31">
        <v>0</v>
      </c>
      <c r="W227" s="31">
        <v>0</v>
      </c>
      <c r="X227" s="31">
        <v>0</v>
      </c>
      <c r="Y227" s="31">
        <v>0</v>
      </c>
      <c r="Z227" s="31">
        <v>0</v>
      </c>
      <c r="AA227" s="31">
        <v>2864.5</v>
      </c>
      <c r="AB227" s="31">
        <v>0</v>
      </c>
      <c r="AC227" s="31">
        <v>0</v>
      </c>
      <c r="AD227" s="31">
        <v>0</v>
      </c>
      <c r="AE227" s="31">
        <v>58367.17</v>
      </c>
      <c r="AF227" s="31">
        <v>0</v>
      </c>
      <c r="AG227" s="31">
        <v>0</v>
      </c>
      <c r="AH227" s="31">
        <v>0</v>
      </c>
      <c r="AI227" s="31">
        <v>0</v>
      </c>
      <c r="AJ227" s="31">
        <v>7236.25</v>
      </c>
      <c r="AK227" s="31">
        <v>0</v>
      </c>
      <c r="AL227" s="31">
        <v>0</v>
      </c>
      <c r="AM227" s="31">
        <v>372169.42</v>
      </c>
      <c r="AN227" s="31">
        <v>17709.97</v>
      </c>
      <c r="AO227" s="31">
        <v>1851210.29</v>
      </c>
      <c r="AP227" s="31">
        <v>0</v>
      </c>
      <c r="AQ227" s="31">
        <v>0</v>
      </c>
      <c r="AR227" s="31">
        <v>262872.53999999998</v>
      </c>
      <c r="AS227" s="31">
        <v>0</v>
      </c>
      <c r="AT227" s="31">
        <v>0</v>
      </c>
      <c r="AU227" s="31">
        <v>0</v>
      </c>
      <c r="AV227" s="31">
        <v>0</v>
      </c>
      <c r="AW227" s="31">
        <v>0</v>
      </c>
      <c r="AX227" s="31">
        <v>0</v>
      </c>
      <c r="AY227" s="31">
        <v>0</v>
      </c>
      <c r="AZ227" s="31">
        <v>3959</v>
      </c>
      <c r="BA227" s="31">
        <v>0</v>
      </c>
      <c r="BB227" s="31">
        <v>179621.19</v>
      </c>
      <c r="BC227" s="31">
        <v>0</v>
      </c>
      <c r="BD227" s="31">
        <v>0</v>
      </c>
      <c r="BE227" s="31">
        <v>0</v>
      </c>
      <c r="BF227" s="31">
        <v>0</v>
      </c>
      <c r="BG227" s="31">
        <v>0</v>
      </c>
      <c r="BH227" s="40">
        <v>3024905</v>
      </c>
      <c r="BI227" s="31">
        <v>0</v>
      </c>
      <c r="BJ227" s="31">
        <v>0</v>
      </c>
      <c r="BK227" s="31">
        <v>3000000</v>
      </c>
      <c r="BL227" s="31">
        <v>0</v>
      </c>
      <c r="BM227" s="31">
        <v>0</v>
      </c>
      <c r="BN227" s="31">
        <v>0</v>
      </c>
      <c r="BO227" s="31">
        <v>0</v>
      </c>
      <c r="BP227" s="31">
        <v>0</v>
      </c>
      <c r="BQ227" s="31">
        <v>24904.73</v>
      </c>
      <c r="BR227" s="31">
        <v>0</v>
      </c>
      <c r="BS227" s="31">
        <v>0</v>
      </c>
      <c r="BT227" s="31">
        <v>0</v>
      </c>
      <c r="BU227" s="31">
        <v>0</v>
      </c>
      <c r="BV227" s="31">
        <v>0</v>
      </c>
      <c r="BW227" s="31">
        <v>0</v>
      </c>
      <c r="BX227" s="31">
        <v>0</v>
      </c>
      <c r="BY227" s="31">
        <v>0</v>
      </c>
      <c r="BZ227" s="31">
        <v>0</v>
      </c>
      <c r="CA227" s="31">
        <v>0</v>
      </c>
      <c r="CB227" s="31">
        <v>0</v>
      </c>
      <c r="CC227" s="31">
        <v>4376474</v>
      </c>
      <c r="CD227" s="31">
        <v>0</v>
      </c>
      <c r="CE227" s="31">
        <v>0</v>
      </c>
      <c r="CF227" s="31">
        <v>0</v>
      </c>
      <c r="CG227" s="31">
        <v>0</v>
      </c>
      <c r="CH227" s="31">
        <v>122488.63</v>
      </c>
      <c r="CI227" s="31">
        <v>0</v>
      </c>
      <c r="CJ227" s="31">
        <v>0</v>
      </c>
      <c r="CK227" s="31">
        <v>0</v>
      </c>
      <c r="CL227" s="31">
        <v>30188</v>
      </c>
      <c r="CM227" s="31">
        <v>6394.95</v>
      </c>
      <c r="CN227" s="31">
        <v>111680.37</v>
      </c>
      <c r="CO227" s="31">
        <v>0</v>
      </c>
      <c r="CP227" s="31">
        <v>-1245148</v>
      </c>
      <c r="CQ227" s="31">
        <v>0</v>
      </c>
      <c r="CR227" s="31">
        <v>19624</v>
      </c>
      <c r="CS227" s="31">
        <v>4868593</v>
      </c>
      <c r="CT227" s="31">
        <v>462653</v>
      </c>
    </row>
    <row r="228" spans="1:98" s="33" customFormat="1">
      <c r="A228" s="38" t="s">
        <v>322</v>
      </c>
      <c r="B228" s="31">
        <v>3178979</v>
      </c>
      <c r="C228" s="31">
        <v>0</v>
      </c>
      <c r="D228" s="31">
        <v>0</v>
      </c>
      <c r="E228" s="31">
        <v>0</v>
      </c>
      <c r="F228" s="31">
        <v>0</v>
      </c>
      <c r="G228" s="31">
        <v>339813.76</v>
      </c>
      <c r="H228" s="31">
        <v>775419.54</v>
      </c>
      <c r="I228" s="31">
        <v>0</v>
      </c>
      <c r="J228" s="31">
        <v>16370.48</v>
      </c>
      <c r="K228" s="31">
        <v>0</v>
      </c>
      <c r="L228" s="31">
        <v>0</v>
      </c>
      <c r="M228" s="31">
        <v>1902203.08</v>
      </c>
      <c r="N228" s="31">
        <v>0</v>
      </c>
      <c r="O228" s="31">
        <v>0</v>
      </c>
      <c r="P228" s="31">
        <v>56019.35</v>
      </c>
      <c r="Q228" s="31">
        <v>89152.92</v>
      </c>
      <c r="R228" s="31">
        <v>20471823</v>
      </c>
      <c r="S228" s="31">
        <v>14532454.76</v>
      </c>
      <c r="T228" s="31">
        <v>0</v>
      </c>
      <c r="U228" s="31">
        <v>60257.35</v>
      </c>
      <c r="V228" s="31">
        <v>0</v>
      </c>
      <c r="W228" s="31">
        <v>0</v>
      </c>
      <c r="X228" s="31">
        <v>0</v>
      </c>
      <c r="Y228" s="31">
        <v>59136.480000000003</v>
      </c>
      <c r="Z228" s="31">
        <v>0</v>
      </c>
      <c r="AA228" s="31">
        <v>16608.830000000002</v>
      </c>
      <c r="AB228" s="31">
        <v>57487.67</v>
      </c>
      <c r="AC228" s="31">
        <v>0</v>
      </c>
      <c r="AD228" s="31">
        <v>2850</v>
      </c>
      <c r="AE228" s="31">
        <v>18145</v>
      </c>
      <c r="AF228" s="31">
        <v>0</v>
      </c>
      <c r="AG228" s="31">
        <v>323698.84000000003</v>
      </c>
      <c r="AH228" s="31">
        <v>0</v>
      </c>
      <c r="AI228" s="31">
        <v>111307.72</v>
      </c>
      <c r="AJ228" s="31">
        <v>32097.1</v>
      </c>
      <c r="AK228" s="31">
        <v>0</v>
      </c>
      <c r="AL228" s="31">
        <v>0</v>
      </c>
      <c r="AM228" s="31">
        <v>267254.14</v>
      </c>
      <c r="AN228" s="31">
        <v>306211.69</v>
      </c>
      <c r="AO228" s="31">
        <v>372327.45</v>
      </c>
      <c r="AP228" s="31">
        <v>50</v>
      </c>
      <c r="AQ228" s="31">
        <v>0</v>
      </c>
      <c r="AR228" s="31">
        <v>3714355.27</v>
      </c>
      <c r="AS228" s="31">
        <v>257842.87</v>
      </c>
      <c r="AT228" s="31">
        <v>238933.07</v>
      </c>
      <c r="AU228" s="31">
        <v>0</v>
      </c>
      <c r="AV228" s="31">
        <v>0</v>
      </c>
      <c r="AW228" s="31">
        <v>0</v>
      </c>
      <c r="AX228" s="31">
        <v>0</v>
      </c>
      <c r="AY228" s="31">
        <v>0</v>
      </c>
      <c r="AZ228" s="31">
        <v>84879.61</v>
      </c>
      <c r="BA228" s="31">
        <v>0</v>
      </c>
      <c r="BB228" s="31">
        <v>0</v>
      </c>
      <c r="BC228" s="31">
        <v>0</v>
      </c>
      <c r="BD228" s="31">
        <v>15925</v>
      </c>
      <c r="BE228" s="31">
        <v>0</v>
      </c>
      <c r="BF228" s="31">
        <v>0</v>
      </c>
      <c r="BG228" s="31">
        <v>0</v>
      </c>
      <c r="BH228" s="40">
        <v>2292694</v>
      </c>
      <c r="BI228" s="31">
        <v>0</v>
      </c>
      <c r="BJ228" s="31">
        <v>0</v>
      </c>
      <c r="BK228" s="31">
        <v>0</v>
      </c>
      <c r="BL228" s="31">
        <v>0</v>
      </c>
      <c r="BM228" s="31">
        <v>2280408.04</v>
      </c>
      <c r="BN228" s="31">
        <v>0</v>
      </c>
      <c r="BO228" s="31">
        <v>12285.63</v>
      </c>
      <c r="BP228" s="31">
        <v>0</v>
      </c>
      <c r="BQ228" s="31">
        <v>0</v>
      </c>
      <c r="BR228" s="31">
        <v>0</v>
      </c>
      <c r="BS228" s="31">
        <v>0</v>
      </c>
      <c r="BT228" s="31">
        <v>0</v>
      </c>
      <c r="BU228" s="31">
        <v>0</v>
      </c>
      <c r="BV228" s="31">
        <v>0</v>
      </c>
      <c r="BW228" s="31">
        <v>0</v>
      </c>
      <c r="BX228" s="31">
        <v>0</v>
      </c>
      <c r="BY228" s="31">
        <v>0</v>
      </c>
      <c r="BZ228" s="31">
        <v>0</v>
      </c>
      <c r="CA228" s="31">
        <v>0</v>
      </c>
      <c r="CB228" s="31">
        <v>0</v>
      </c>
      <c r="CC228" s="31">
        <v>12656770</v>
      </c>
      <c r="CD228" s="31">
        <v>0</v>
      </c>
      <c r="CE228" s="31">
        <v>0</v>
      </c>
      <c r="CF228" s="31">
        <v>344436.86</v>
      </c>
      <c r="CG228" s="31">
        <v>0</v>
      </c>
      <c r="CH228" s="31">
        <v>283113.40000000002</v>
      </c>
      <c r="CI228" s="31">
        <v>0</v>
      </c>
      <c r="CJ228" s="31">
        <v>0</v>
      </c>
      <c r="CK228" s="31">
        <v>0</v>
      </c>
      <c r="CL228" s="31">
        <v>66267</v>
      </c>
      <c r="CM228" s="31">
        <v>22172.880000000001</v>
      </c>
      <c r="CN228" s="31">
        <v>339782.91</v>
      </c>
      <c r="CO228" s="31">
        <v>1247698</v>
      </c>
      <c r="CP228" s="31">
        <v>-5169305</v>
      </c>
      <c r="CQ228" s="31">
        <v>0</v>
      </c>
      <c r="CR228" s="31">
        <v>40114</v>
      </c>
      <c r="CS228" s="31">
        <v>14828454</v>
      </c>
      <c r="CT228" s="31">
        <v>654036</v>
      </c>
    </row>
    <row r="229" spans="1:98" s="33" customFormat="1">
      <c r="A229" s="38" t="s">
        <v>372</v>
      </c>
      <c r="B229" s="31">
        <v>11456706</v>
      </c>
      <c r="C229" s="31">
        <v>0</v>
      </c>
      <c r="D229" s="31">
        <v>0</v>
      </c>
      <c r="E229" s="31">
        <v>34449.94</v>
      </c>
      <c r="F229" s="31">
        <v>0</v>
      </c>
      <c r="G229" s="31">
        <v>1215273.96</v>
      </c>
      <c r="H229" s="31">
        <v>3508346.36</v>
      </c>
      <c r="I229" s="31">
        <v>0</v>
      </c>
      <c r="J229" s="31">
        <v>18208.919999999998</v>
      </c>
      <c r="K229" s="31">
        <v>44023.39</v>
      </c>
      <c r="L229" s="31">
        <v>0</v>
      </c>
      <c r="M229" s="31">
        <v>6377344.5899999999</v>
      </c>
      <c r="N229" s="31">
        <v>0</v>
      </c>
      <c r="O229" s="31">
        <v>0</v>
      </c>
      <c r="P229" s="31">
        <v>0</v>
      </c>
      <c r="Q229" s="31">
        <v>259058.71</v>
      </c>
      <c r="R229" s="31">
        <v>36262142</v>
      </c>
      <c r="S229" s="31">
        <v>24729473.949999999</v>
      </c>
      <c r="T229" s="31">
        <v>0</v>
      </c>
      <c r="U229" s="31">
        <v>73446.240000000005</v>
      </c>
      <c r="V229" s="31">
        <v>0</v>
      </c>
      <c r="W229" s="31">
        <v>0</v>
      </c>
      <c r="X229" s="31">
        <v>0</v>
      </c>
      <c r="Y229" s="31">
        <v>0</v>
      </c>
      <c r="Z229" s="31">
        <v>0</v>
      </c>
      <c r="AA229" s="31">
        <v>0</v>
      </c>
      <c r="AB229" s="31">
        <v>0</v>
      </c>
      <c r="AC229" s="31">
        <v>0</v>
      </c>
      <c r="AD229" s="31">
        <v>498172.94</v>
      </c>
      <c r="AE229" s="31">
        <v>27584</v>
      </c>
      <c r="AF229" s="31">
        <v>0</v>
      </c>
      <c r="AG229" s="31">
        <v>0</v>
      </c>
      <c r="AH229" s="31">
        <v>-5311.95</v>
      </c>
      <c r="AI229" s="31">
        <v>0</v>
      </c>
      <c r="AJ229" s="31">
        <v>48186.41</v>
      </c>
      <c r="AK229" s="31">
        <v>0</v>
      </c>
      <c r="AL229" s="31">
        <v>0</v>
      </c>
      <c r="AM229" s="31">
        <v>1173239.1100000001</v>
      </c>
      <c r="AN229" s="31">
        <v>270603.81</v>
      </c>
      <c r="AO229" s="31">
        <v>0</v>
      </c>
      <c r="AP229" s="31">
        <v>0</v>
      </c>
      <c r="AQ229" s="31">
        <v>0</v>
      </c>
      <c r="AR229" s="31">
        <v>9035203.4100000001</v>
      </c>
      <c r="AS229" s="31">
        <v>355779.18</v>
      </c>
      <c r="AT229" s="31">
        <v>0</v>
      </c>
      <c r="AU229" s="31">
        <v>0</v>
      </c>
      <c r="AV229" s="31">
        <v>0</v>
      </c>
      <c r="AW229" s="31">
        <v>0</v>
      </c>
      <c r="AX229" s="31">
        <v>0</v>
      </c>
      <c r="AY229" s="31">
        <v>0</v>
      </c>
      <c r="AZ229" s="31">
        <v>9415.02</v>
      </c>
      <c r="BA229" s="31">
        <v>0</v>
      </c>
      <c r="BB229" s="31">
        <v>46349.75</v>
      </c>
      <c r="BC229" s="31">
        <v>0</v>
      </c>
      <c r="BD229" s="31">
        <v>0</v>
      </c>
      <c r="BE229" s="31">
        <v>0</v>
      </c>
      <c r="BF229" s="31">
        <v>0</v>
      </c>
      <c r="BG229" s="31">
        <v>0</v>
      </c>
      <c r="BH229" s="40">
        <v>5733828</v>
      </c>
      <c r="BI229" s="31">
        <v>0</v>
      </c>
      <c r="BJ229" s="31">
        <v>0</v>
      </c>
      <c r="BK229" s="31">
        <v>0</v>
      </c>
      <c r="BL229" s="31">
        <v>0</v>
      </c>
      <c r="BM229" s="31">
        <v>5726000.0099999998</v>
      </c>
      <c r="BN229" s="31">
        <v>0</v>
      </c>
      <c r="BO229" s="31">
        <v>0</v>
      </c>
      <c r="BP229" s="31">
        <v>0</v>
      </c>
      <c r="BQ229" s="31">
        <v>7828.33</v>
      </c>
      <c r="BR229" s="31">
        <v>0</v>
      </c>
      <c r="BS229" s="31">
        <v>0</v>
      </c>
      <c r="BT229" s="31">
        <v>0</v>
      </c>
      <c r="BU229" s="31">
        <v>0</v>
      </c>
      <c r="BV229" s="31">
        <v>0</v>
      </c>
      <c r="BW229" s="31">
        <v>0</v>
      </c>
      <c r="BX229" s="31">
        <v>0</v>
      </c>
      <c r="BY229" s="31">
        <v>0</v>
      </c>
      <c r="BZ229" s="31">
        <v>0</v>
      </c>
      <c r="CA229" s="31">
        <v>0</v>
      </c>
      <c r="CB229" s="31">
        <v>0</v>
      </c>
      <c r="CC229" s="31">
        <v>34612720</v>
      </c>
      <c r="CD229" s="31">
        <v>0</v>
      </c>
      <c r="CE229" s="31">
        <v>0</v>
      </c>
      <c r="CF229" s="31">
        <v>542972.62</v>
      </c>
      <c r="CG229" s="31">
        <v>0</v>
      </c>
      <c r="CH229" s="31">
        <v>0</v>
      </c>
      <c r="CI229" s="31">
        <v>0</v>
      </c>
      <c r="CJ229" s="31">
        <v>0</v>
      </c>
      <c r="CK229" s="31">
        <v>29685.37</v>
      </c>
      <c r="CL229" s="31">
        <v>164195</v>
      </c>
      <c r="CM229" s="31">
        <v>0</v>
      </c>
      <c r="CN229" s="31">
        <v>516726.5</v>
      </c>
      <c r="CO229" s="31">
        <v>0</v>
      </c>
      <c r="CP229" s="31">
        <v>-8254884</v>
      </c>
      <c r="CQ229" s="31">
        <v>-3202419</v>
      </c>
      <c r="CR229" s="31">
        <v>115676</v>
      </c>
      <c r="CS229" s="31">
        <v>44044970</v>
      </c>
      <c r="CT229" s="31">
        <v>655798</v>
      </c>
    </row>
    <row r="230" spans="1:98" s="33" customFormat="1">
      <c r="A230" s="38" t="s">
        <v>373</v>
      </c>
      <c r="B230" s="31">
        <v>3057139</v>
      </c>
      <c r="C230" s="31">
        <v>0</v>
      </c>
      <c r="D230" s="31">
        <v>0</v>
      </c>
      <c r="E230" s="31">
        <v>51912.55</v>
      </c>
      <c r="F230" s="31">
        <v>0</v>
      </c>
      <c r="G230" s="31">
        <v>249206.44</v>
      </c>
      <c r="H230" s="31">
        <v>788543.04</v>
      </c>
      <c r="I230" s="31">
        <v>0</v>
      </c>
      <c r="J230" s="31">
        <v>24540.959999999999</v>
      </c>
      <c r="K230" s="31">
        <v>0</v>
      </c>
      <c r="L230" s="31">
        <v>0</v>
      </c>
      <c r="M230" s="31">
        <v>1854704.68</v>
      </c>
      <c r="N230" s="31">
        <v>0</v>
      </c>
      <c r="O230" s="31">
        <v>0</v>
      </c>
      <c r="P230" s="31">
        <v>0</v>
      </c>
      <c r="Q230" s="31">
        <v>88230.87</v>
      </c>
      <c r="R230" s="31">
        <v>8616859</v>
      </c>
      <c r="S230" s="31">
        <v>0</v>
      </c>
      <c r="T230" s="31">
        <v>0</v>
      </c>
      <c r="U230" s="31">
        <v>17006.400000000001</v>
      </c>
      <c r="V230" s="31">
        <v>4705356.1399999997</v>
      </c>
      <c r="W230" s="31">
        <v>0</v>
      </c>
      <c r="X230" s="31">
        <v>16322.68</v>
      </c>
      <c r="Y230" s="31">
        <v>73049.5</v>
      </c>
      <c r="Z230" s="31">
        <v>28222.07</v>
      </c>
      <c r="AA230" s="31">
        <v>0</v>
      </c>
      <c r="AB230" s="31">
        <v>1322.91</v>
      </c>
      <c r="AC230" s="31">
        <v>0</v>
      </c>
      <c r="AD230" s="31">
        <v>90825.94</v>
      </c>
      <c r="AE230" s="31">
        <v>4566.71</v>
      </c>
      <c r="AF230" s="31">
        <v>0</v>
      </c>
      <c r="AG230" s="31">
        <v>210526.53</v>
      </c>
      <c r="AH230" s="31">
        <v>0</v>
      </c>
      <c r="AI230" s="31">
        <v>120755.13</v>
      </c>
      <c r="AJ230" s="31">
        <v>3667.82</v>
      </c>
      <c r="AK230" s="31">
        <v>0</v>
      </c>
      <c r="AL230" s="31">
        <v>0</v>
      </c>
      <c r="AM230" s="31">
        <v>508617.53</v>
      </c>
      <c r="AN230" s="31">
        <v>0</v>
      </c>
      <c r="AO230" s="31">
        <v>0</v>
      </c>
      <c r="AP230" s="31">
        <v>24138.76</v>
      </c>
      <c r="AQ230" s="31">
        <v>0</v>
      </c>
      <c r="AR230" s="31">
        <v>2285872.54</v>
      </c>
      <c r="AS230" s="31">
        <v>27245.87</v>
      </c>
      <c r="AT230" s="31">
        <v>195673.37</v>
      </c>
      <c r="AU230" s="31">
        <v>0</v>
      </c>
      <c r="AV230" s="31">
        <v>0</v>
      </c>
      <c r="AW230" s="31">
        <v>0</v>
      </c>
      <c r="AX230" s="31">
        <v>0</v>
      </c>
      <c r="AY230" s="31">
        <v>6845</v>
      </c>
      <c r="AZ230" s="31">
        <v>13886.88</v>
      </c>
      <c r="BA230" s="31">
        <v>0</v>
      </c>
      <c r="BB230" s="31">
        <v>155475.35</v>
      </c>
      <c r="BC230" s="31">
        <v>0</v>
      </c>
      <c r="BD230" s="31">
        <v>127481.75</v>
      </c>
      <c r="BE230" s="31">
        <v>0</v>
      </c>
      <c r="BF230" s="31">
        <v>0</v>
      </c>
      <c r="BG230" s="31">
        <v>0</v>
      </c>
      <c r="BH230" s="40">
        <v>1390049</v>
      </c>
      <c r="BI230" s="31">
        <v>0</v>
      </c>
      <c r="BJ230" s="31">
        <v>0</v>
      </c>
      <c r="BK230" s="31">
        <v>0</v>
      </c>
      <c r="BL230" s="31">
        <v>0</v>
      </c>
      <c r="BM230" s="31">
        <v>1390048.64</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0</v>
      </c>
      <c r="CC230" s="31">
        <v>13550569</v>
      </c>
      <c r="CD230" s="31">
        <v>1074810</v>
      </c>
      <c r="CE230" s="31">
        <v>694834</v>
      </c>
      <c r="CF230" s="31">
        <v>17200</v>
      </c>
      <c r="CG230" s="31">
        <v>605768.62</v>
      </c>
      <c r="CH230" s="31">
        <v>0</v>
      </c>
      <c r="CI230" s="31">
        <v>0</v>
      </c>
      <c r="CJ230" s="31">
        <v>0</v>
      </c>
      <c r="CK230" s="31">
        <v>0</v>
      </c>
      <c r="CL230" s="31">
        <v>33134</v>
      </c>
      <c r="CM230" s="31">
        <v>1986.25</v>
      </c>
      <c r="CN230" s="31">
        <v>153792.19</v>
      </c>
      <c r="CO230" s="31">
        <v>0</v>
      </c>
      <c r="CP230" s="31">
        <v>-1653904</v>
      </c>
      <c r="CQ230" s="31">
        <v>0</v>
      </c>
      <c r="CR230" s="31">
        <v>37669.839999999997</v>
      </c>
      <c r="CS230" s="31">
        <v>12394618</v>
      </c>
      <c r="CT230" s="31">
        <v>190660</v>
      </c>
    </row>
    <row r="231" spans="1:98" s="33" customFormat="1">
      <c r="A231" s="38" t="s">
        <v>324</v>
      </c>
      <c r="B231" s="31">
        <v>9772520</v>
      </c>
      <c r="C231" s="31">
        <v>15573.2</v>
      </c>
      <c r="D231" s="31">
        <v>0</v>
      </c>
      <c r="E231" s="31">
        <v>128559.96</v>
      </c>
      <c r="F231" s="31">
        <v>0</v>
      </c>
      <c r="G231" s="31">
        <v>1142328.54</v>
      </c>
      <c r="H231" s="31">
        <v>2944684.55</v>
      </c>
      <c r="I231" s="31">
        <v>0</v>
      </c>
      <c r="J231" s="31">
        <v>34310.58</v>
      </c>
      <c r="K231" s="31">
        <v>0</v>
      </c>
      <c r="L231" s="31">
        <v>0</v>
      </c>
      <c r="M231" s="31">
        <v>4945908.88</v>
      </c>
      <c r="N231" s="31">
        <v>38579.82</v>
      </c>
      <c r="O231" s="31">
        <v>17865.22</v>
      </c>
      <c r="P231" s="31">
        <v>0</v>
      </c>
      <c r="Q231" s="31">
        <v>504709</v>
      </c>
      <c r="R231" s="31">
        <v>31279299</v>
      </c>
      <c r="S231" s="31">
        <v>19405006.77</v>
      </c>
      <c r="T231" s="31">
        <v>0</v>
      </c>
      <c r="U231" s="31">
        <v>119128.48</v>
      </c>
      <c r="V231" s="31">
        <v>0</v>
      </c>
      <c r="W231" s="31">
        <v>0</v>
      </c>
      <c r="X231" s="31">
        <v>203623.64</v>
      </c>
      <c r="Y231" s="31">
        <v>60351</v>
      </c>
      <c r="Z231" s="31">
        <v>245219.92</v>
      </c>
      <c r="AA231" s="31">
        <v>0</v>
      </c>
      <c r="AB231" s="31">
        <v>0</v>
      </c>
      <c r="AC231" s="31">
        <v>0</v>
      </c>
      <c r="AD231" s="31">
        <v>568088.68000000005</v>
      </c>
      <c r="AE231" s="31">
        <v>98398</v>
      </c>
      <c r="AF231" s="31">
        <v>0</v>
      </c>
      <c r="AG231" s="31">
        <v>1016965.82</v>
      </c>
      <c r="AH231" s="31">
        <v>0</v>
      </c>
      <c r="AI231" s="31">
        <v>217192.84</v>
      </c>
      <c r="AJ231" s="31">
        <v>368317.67</v>
      </c>
      <c r="AK231" s="31">
        <v>0</v>
      </c>
      <c r="AL231" s="31">
        <v>0</v>
      </c>
      <c r="AM231" s="31">
        <v>1600711.95</v>
      </c>
      <c r="AN231" s="31">
        <v>338762.74</v>
      </c>
      <c r="AO231" s="31">
        <v>470452.26</v>
      </c>
      <c r="AP231" s="31">
        <v>0</v>
      </c>
      <c r="AQ231" s="31">
        <v>0</v>
      </c>
      <c r="AR231" s="31">
        <v>4395357.91</v>
      </c>
      <c r="AS231" s="31">
        <v>0</v>
      </c>
      <c r="AT231" s="31">
        <v>601220.54</v>
      </c>
      <c r="AU231" s="31">
        <v>0</v>
      </c>
      <c r="AV231" s="31">
        <v>0</v>
      </c>
      <c r="AW231" s="31">
        <v>0</v>
      </c>
      <c r="AX231" s="31">
        <v>0</v>
      </c>
      <c r="AY231" s="31">
        <v>1900</v>
      </c>
      <c r="AZ231" s="31">
        <v>82333.81</v>
      </c>
      <c r="BA231" s="31">
        <v>0</v>
      </c>
      <c r="BB231" s="31">
        <v>1475867.09</v>
      </c>
      <c r="BC231" s="31">
        <v>0</v>
      </c>
      <c r="BD231" s="31">
        <v>10400</v>
      </c>
      <c r="BE231" s="31">
        <v>0</v>
      </c>
      <c r="BF231" s="31">
        <v>0</v>
      </c>
      <c r="BG231" s="31">
        <v>0</v>
      </c>
      <c r="BH231" s="40">
        <v>11102052</v>
      </c>
      <c r="BI231" s="31">
        <v>0</v>
      </c>
      <c r="BJ231" s="31">
        <v>0</v>
      </c>
      <c r="BK231" s="31">
        <v>0</v>
      </c>
      <c r="BL231" s="31">
        <v>0</v>
      </c>
      <c r="BM231" s="31">
        <v>11102051.91</v>
      </c>
      <c r="BN231" s="31">
        <v>0</v>
      </c>
      <c r="BO231" s="31">
        <v>0</v>
      </c>
      <c r="BP231" s="31">
        <v>0</v>
      </c>
      <c r="BQ231" s="31">
        <v>0</v>
      </c>
      <c r="BR231" s="31">
        <v>0</v>
      </c>
      <c r="BS231" s="31">
        <v>0</v>
      </c>
      <c r="BT231" s="31">
        <v>0</v>
      </c>
      <c r="BU231" s="31">
        <v>0</v>
      </c>
      <c r="BV231" s="31">
        <v>0</v>
      </c>
      <c r="BW231" s="31">
        <v>0</v>
      </c>
      <c r="BX231" s="31">
        <v>0</v>
      </c>
      <c r="BY231" s="31">
        <v>0</v>
      </c>
      <c r="BZ231" s="31">
        <v>0</v>
      </c>
      <c r="CA231" s="31">
        <v>0</v>
      </c>
      <c r="CB231" s="31">
        <v>0</v>
      </c>
      <c r="CC231" s="31">
        <v>51998319</v>
      </c>
      <c r="CD231" s="31">
        <v>0</v>
      </c>
      <c r="CE231" s="31">
        <v>5345252</v>
      </c>
      <c r="CF231" s="31">
        <v>0</v>
      </c>
      <c r="CG231" s="31">
        <v>0</v>
      </c>
      <c r="CH231" s="31">
        <v>1183583.3700000001</v>
      </c>
      <c r="CI231" s="31">
        <v>0</v>
      </c>
      <c r="CJ231" s="31">
        <v>0</v>
      </c>
      <c r="CK231" s="31">
        <v>0</v>
      </c>
      <c r="CL231" s="31">
        <v>214264</v>
      </c>
      <c r="CM231" s="31">
        <v>23178.12</v>
      </c>
      <c r="CN231" s="31">
        <v>625929.26</v>
      </c>
      <c r="CO231" s="31">
        <v>0</v>
      </c>
      <c r="CP231" s="31">
        <v>-6502074</v>
      </c>
      <c r="CQ231" s="31">
        <v>0</v>
      </c>
      <c r="CR231" s="31">
        <v>134780</v>
      </c>
      <c r="CS231" s="31">
        <v>49849629</v>
      </c>
      <c r="CT231" s="31">
        <v>1123777</v>
      </c>
    </row>
    <row r="232" spans="1:98" s="33" customFormat="1">
      <c r="A232" s="38" t="s">
        <v>325</v>
      </c>
      <c r="B232" s="31">
        <v>11578542</v>
      </c>
      <c r="C232" s="31">
        <v>58430.67</v>
      </c>
      <c r="D232" s="31">
        <v>0</v>
      </c>
      <c r="E232" s="31">
        <v>0</v>
      </c>
      <c r="F232" s="31">
        <v>0</v>
      </c>
      <c r="G232" s="31">
        <v>810876.8</v>
      </c>
      <c r="H232" s="31">
        <v>2795466.3</v>
      </c>
      <c r="I232" s="31">
        <v>0</v>
      </c>
      <c r="J232" s="31">
        <v>65007.83</v>
      </c>
      <c r="K232" s="31">
        <v>0</v>
      </c>
      <c r="L232" s="31">
        <v>0</v>
      </c>
      <c r="M232" s="31">
        <v>7536339.5300000003</v>
      </c>
      <c r="N232" s="31">
        <v>0</v>
      </c>
      <c r="O232" s="31">
        <v>0</v>
      </c>
      <c r="P232" s="31">
        <v>0</v>
      </c>
      <c r="Q232" s="31">
        <v>312420.90000000002</v>
      </c>
      <c r="R232" s="31">
        <v>60179120</v>
      </c>
      <c r="S232" s="31">
        <v>41303301.32</v>
      </c>
      <c r="T232" s="31">
        <v>0</v>
      </c>
      <c r="U232" s="31">
        <v>96769.05</v>
      </c>
      <c r="V232" s="31">
        <v>336090.87</v>
      </c>
      <c r="W232" s="31">
        <v>0</v>
      </c>
      <c r="X232" s="31">
        <v>187422.55</v>
      </c>
      <c r="Y232" s="31">
        <v>0</v>
      </c>
      <c r="Z232" s="31">
        <v>80.099999999999994</v>
      </c>
      <c r="AA232" s="31">
        <v>0</v>
      </c>
      <c r="AB232" s="31">
        <v>10000</v>
      </c>
      <c r="AC232" s="31">
        <v>0</v>
      </c>
      <c r="AD232" s="31">
        <v>91457.24</v>
      </c>
      <c r="AE232" s="31">
        <v>349203.99</v>
      </c>
      <c r="AF232" s="31">
        <v>0</v>
      </c>
      <c r="AG232" s="31">
        <v>2038871.86</v>
      </c>
      <c r="AH232" s="31">
        <v>0</v>
      </c>
      <c r="AI232" s="31">
        <v>324335.67</v>
      </c>
      <c r="AJ232" s="31">
        <v>54357.47</v>
      </c>
      <c r="AK232" s="31">
        <v>0</v>
      </c>
      <c r="AL232" s="31">
        <v>7428.19</v>
      </c>
      <c r="AM232" s="31">
        <v>949389.68</v>
      </c>
      <c r="AN232" s="31">
        <v>870822.47</v>
      </c>
      <c r="AO232" s="31">
        <v>12672.47</v>
      </c>
      <c r="AP232" s="31">
        <v>38876.85</v>
      </c>
      <c r="AQ232" s="31">
        <v>846385.97</v>
      </c>
      <c r="AR232" s="31">
        <v>8772177.4600000009</v>
      </c>
      <c r="AS232" s="31">
        <v>0</v>
      </c>
      <c r="AT232" s="31">
        <v>1153033.22</v>
      </c>
      <c r="AU232" s="31">
        <v>0</v>
      </c>
      <c r="AV232" s="31">
        <v>0</v>
      </c>
      <c r="AW232" s="31">
        <v>0</v>
      </c>
      <c r="AX232" s="31">
        <v>0</v>
      </c>
      <c r="AY232" s="31">
        <v>4610</v>
      </c>
      <c r="AZ232" s="31">
        <v>27684.79</v>
      </c>
      <c r="BA232" s="31">
        <v>0</v>
      </c>
      <c r="BB232" s="31">
        <v>2704149</v>
      </c>
      <c r="BC232" s="31">
        <v>0</v>
      </c>
      <c r="BD232" s="31">
        <v>0</v>
      </c>
      <c r="BE232" s="31">
        <v>0</v>
      </c>
      <c r="BF232" s="31">
        <v>0</v>
      </c>
      <c r="BG232" s="31">
        <v>0</v>
      </c>
      <c r="BH232" s="40">
        <v>3960964</v>
      </c>
      <c r="BI232" s="31">
        <v>0</v>
      </c>
      <c r="BJ232" s="31">
        <v>0</v>
      </c>
      <c r="BK232" s="31">
        <v>0</v>
      </c>
      <c r="BL232" s="31">
        <v>0</v>
      </c>
      <c r="BM232" s="31">
        <v>3960964.42</v>
      </c>
      <c r="BN232" s="31">
        <v>0</v>
      </c>
      <c r="BO232" s="31">
        <v>0</v>
      </c>
      <c r="BP232" s="31">
        <v>0</v>
      </c>
      <c r="BQ232" s="31">
        <v>0</v>
      </c>
      <c r="BR232" s="31">
        <v>0</v>
      </c>
      <c r="BS232" s="31">
        <v>0</v>
      </c>
      <c r="BT232" s="31">
        <v>0</v>
      </c>
      <c r="BU232" s="31">
        <v>0</v>
      </c>
      <c r="BV232" s="31">
        <v>0</v>
      </c>
      <c r="BW232" s="31">
        <v>0</v>
      </c>
      <c r="BX232" s="31">
        <v>0</v>
      </c>
      <c r="BY232" s="31">
        <v>0</v>
      </c>
      <c r="BZ232" s="31">
        <v>0</v>
      </c>
      <c r="CA232" s="31">
        <v>0</v>
      </c>
      <c r="CB232" s="31">
        <v>0</v>
      </c>
      <c r="CC232" s="31">
        <v>65019853</v>
      </c>
      <c r="CD232" s="31">
        <v>0</v>
      </c>
      <c r="CE232" s="31">
        <v>3654286</v>
      </c>
      <c r="CF232" s="31">
        <v>73921.34</v>
      </c>
      <c r="CG232" s="31">
        <v>0</v>
      </c>
      <c r="CH232" s="31">
        <v>1410788.54</v>
      </c>
      <c r="CI232" s="31">
        <v>0</v>
      </c>
      <c r="CJ232" s="31">
        <v>0</v>
      </c>
      <c r="CK232" s="31">
        <v>0</v>
      </c>
      <c r="CL232" s="31">
        <v>243716</v>
      </c>
      <c r="CM232" s="31">
        <v>87734.51</v>
      </c>
      <c r="CN232" s="31">
        <v>701284.44</v>
      </c>
      <c r="CO232" s="31">
        <v>6144868</v>
      </c>
      <c r="CP232" s="31">
        <v>-10943736</v>
      </c>
      <c r="CQ232" s="31">
        <v>-5757360</v>
      </c>
      <c r="CR232" s="31">
        <v>151904</v>
      </c>
      <c r="CS232" s="31">
        <v>67775611</v>
      </c>
      <c r="CT232" s="31">
        <v>1476835</v>
      </c>
    </row>
    <row r="233" spans="1:98" s="33" customFormat="1">
      <c r="A233" s="38" t="s">
        <v>326</v>
      </c>
      <c r="B233" s="31">
        <v>8254311</v>
      </c>
      <c r="C233" s="31">
        <v>0</v>
      </c>
      <c r="D233" s="31">
        <v>0</v>
      </c>
      <c r="E233" s="31">
        <v>55388.18</v>
      </c>
      <c r="F233" s="31">
        <v>0</v>
      </c>
      <c r="G233" s="31">
        <v>864864.79</v>
      </c>
      <c r="H233" s="31">
        <v>2413250.64</v>
      </c>
      <c r="I233" s="31">
        <v>0</v>
      </c>
      <c r="J233" s="31">
        <v>8200</v>
      </c>
      <c r="K233" s="31">
        <v>0</v>
      </c>
      <c r="L233" s="31">
        <v>0</v>
      </c>
      <c r="M233" s="31">
        <v>4643165.83</v>
      </c>
      <c r="N233" s="31">
        <v>16415</v>
      </c>
      <c r="O233" s="31">
        <v>0</v>
      </c>
      <c r="P233" s="31">
        <v>118260.53</v>
      </c>
      <c r="Q233" s="31">
        <v>134766.04</v>
      </c>
      <c r="R233" s="31">
        <v>22874361</v>
      </c>
      <c r="S233" s="31">
        <v>11822285.869999999</v>
      </c>
      <c r="T233" s="31">
        <v>0</v>
      </c>
      <c r="U233" s="31">
        <v>67160.91</v>
      </c>
      <c r="V233" s="31">
        <v>0</v>
      </c>
      <c r="W233" s="31">
        <v>0</v>
      </c>
      <c r="X233" s="31">
        <v>225945.24</v>
      </c>
      <c r="Y233" s="31">
        <v>0</v>
      </c>
      <c r="Z233" s="31">
        <v>133724.48000000001</v>
      </c>
      <c r="AA233" s="31">
        <v>0</v>
      </c>
      <c r="AB233" s="31">
        <v>16943.18</v>
      </c>
      <c r="AC233" s="31">
        <v>0</v>
      </c>
      <c r="AD233" s="31">
        <v>207118.97</v>
      </c>
      <c r="AE233" s="31">
        <v>111579.18</v>
      </c>
      <c r="AF233" s="31">
        <v>0</v>
      </c>
      <c r="AG233" s="31">
        <v>406070.2</v>
      </c>
      <c r="AH233" s="31">
        <v>0</v>
      </c>
      <c r="AI233" s="31">
        <v>294347</v>
      </c>
      <c r="AJ233" s="31">
        <v>9770.15</v>
      </c>
      <c r="AK233" s="31">
        <v>0</v>
      </c>
      <c r="AL233" s="31">
        <v>0</v>
      </c>
      <c r="AM233" s="31">
        <v>1302065.1200000001</v>
      </c>
      <c r="AN233" s="31">
        <v>91659.520000000004</v>
      </c>
      <c r="AO233" s="31">
        <v>183557</v>
      </c>
      <c r="AP233" s="31">
        <v>15445</v>
      </c>
      <c r="AQ233" s="31">
        <v>61084.01</v>
      </c>
      <c r="AR233" s="31">
        <v>6650956.9699999997</v>
      </c>
      <c r="AS233" s="31">
        <v>306195.28999999998</v>
      </c>
      <c r="AT233" s="31">
        <v>-3503.21</v>
      </c>
      <c r="AU233" s="31">
        <v>3</v>
      </c>
      <c r="AV233" s="31">
        <v>0</v>
      </c>
      <c r="AW233" s="31">
        <v>0</v>
      </c>
      <c r="AX233" s="31">
        <v>69525.11</v>
      </c>
      <c r="AY233" s="31">
        <v>1843</v>
      </c>
      <c r="AZ233" s="31">
        <v>61322.25</v>
      </c>
      <c r="BA233" s="31">
        <v>0</v>
      </c>
      <c r="BB233" s="31">
        <v>690616.92</v>
      </c>
      <c r="BC233" s="31">
        <v>139433.85</v>
      </c>
      <c r="BD233" s="31">
        <v>9212</v>
      </c>
      <c r="BE233" s="31">
        <v>0</v>
      </c>
      <c r="BF233" s="31">
        <v>0</v>
      </c>
      <c r="BG233" s="31">
        <v>0</v>
      </c>
      <c r="BH233" s="40">
        <v>11390140</v>
      </c>
      <c r="BI233" s="31">
        <v>0</v>
      </c>
      <c r="BJ233" s="31">
        <v>0</v>
      </c>
      <c r="BK233" s="31">
        <v>0</v>
      </c>
      <c r="BL233" s="31">
        <v>0</v>
      </c>
      <c r="BM233" s="31">
        <v>11388163.470000001</v>
      </c>
      <c r="BN233" s="31">
        <v>1976.51</v>
      </c>
      <c r="BO233" s="31">
        <v>0</v>
      </c>
      <c r="BP233" s="31">
        <v>0</v>
      </c>
      <c r="BQ233" s="31">
        <v>0</v>
      </c>
      <c r="BR233" s="31">
        <v>0</v>
      </c>
      <c r="BS233" s="31">
        <v>0</v>
      </c>
      <c r="BT233" s="31">
        <v>0</v>
      </c>
      <c r="BU233" s="31">
        <v>0</v>
      </c>
      <c r="BV233" s="31">
        <v>0</v>
      </c>
      <c r="BW233" s="31">
        <v>0</v>
      </c>
      <c r="BX233" s="31">
        <v>0</v>
      </c>
      <c r="BY233" s="31">
        <v>0</v>
      </c>
      <c r="BZ233" s="31">
        <v>0</v>
      </c>
      <c r="CA233" s="31">
        <v>0</v>
      </c>
      <c r="CB233" s="31">
        <v>0</v>
      </c>
      <c r="CC233" s="31">
        <v>36082989</v>
      </c>
      <c r="CD233" s="31">
        <v>0</v>
      </c>
      <c r="CE233" s="31">
        <v>4540954</v>
      </c>
      <c r="CF233" s="31">
        <v>99631.22</v>
      </c>
      <c r="CG233" s="31">
        <v>0</v>
      </c>
      <c r="CH233" s="31">
        <v>1315106.98</v>
      </c>
      <c r="CI233" s="31">
        <v>0</v>
      </c>
      <c r="CJ233" s="31">
        <v>0</v>
      </c>
      <c r="CK233" s="31">
        <v>0</v>
      </c>
      <c r="CL233" s="31">
        <v>120017</v>
      </c>
      <c r="CM233" s="31">
        <v>36144.42</v>
      </c>
      <c r="CN233" s="31">
        <v>435795.64</v>
      </c>
      <c r="CO233" s="31">
        <v>2520776</v>
      </c>
      <c r="CP233" s="31">
        <v>-4208934.5</v>
      </c>
      <c r="CQ233" s="31">
        <v>-2755314</v>
      </c>
      <c r="CR233" s="31">
        <v>88570.76</v>
      </c>
      <c r="CS233" s="31">
        <v>33057866.5</v>
      </c>
      <c r="CT233" s="31">
        <v>832375</v>
      </c>
    </row>
    <row r="234" spans="1:98" s="33" customFormat="1">
      <c r="A234" s="38" t="s">
        <v>327</v>
      </c>
      <c r="B234" s="31">
        <v>1268176</v>
      </c>
      <c r="C234" s="31">
        <v>0</v>
      </c>
      <c r="D234" s="31">
        <v>0</v>
      </c>
      <c r="E234" s="31">
        <v>0</v>
      </c>
      <c r="F234" s="31">
        <v>0</v>
      </c>
      <c r="G234" s="31">
        <v>176068.11</v>
      </c>
      <c r="H234" s="31">
        <v>327821.19</v>
      </c>
      <c r="I234" s="31">
        <v>0</v>
      </c>
      <c r="J234" s="31">
        <v>596.14</v>
      </c>
      <c r="K234" s="31">
        <v>0</v>
      </c>
      <c r="L234" s="31">
        <v>0</v>
      </c>
      <c r="M234" s="31">
        <v>667457.98</v>
      </c>
      <c r="N234" s="31">
        <v>4975</v>
      </c>
      <c r="O234" s="31">
        <v>62677.29</v>
      </c>
      <c r="P234" s="31">
        <v>0</v>
      </c>
      <c r="Q234" s="31">
        <v>28580.09</v>
      </c>
      <c r="R234" s="31">
        <v>4229073</v>
      </c>
      <c r="S234" s="31">
        <v>3102191.2</v>
      </c>
      <c r="T234" s="31">
        <v>0</v>
      </c>
      <c r="U234" s="31">
        <v>2396.14</v>
      </c>
      <c r="V234" s="31">
        <v>0</v>
      </c>
      <c r="W234" s="31">
        <v>0</v>
      </c>
      <c r="X234" s="31">
        <v>0</v>
      </c>
      <c r="Y234" s="31">
        <v>0</v>
      </c>
      <c r="Z234" s="31">
        <v>0</v>
      </c>
      <c r="AA234" s="31">
        <v>0</v>
      </c>
      <c r="AB234" s="31">
        <v>0</v>
      </c>
      <c r="AC234" s="31">
        <v>0</v>
      </c>
      <c r="AD234" s="31">
        <v>5751</v>
      </c>
      <c r="AE234" s="31">
        <v>0</v>
      </c>
      <c r="AF234" s="31">
        <v>0</v>
      </c>
      <c r="AG234" s="31">
        <v>0</v>
      </c>
      <c r="AH234" s="31">
        <v>0</v>
      </c>
      <c r="AI234" s="31">
        <v>0</v>
      </c>
      <c r="AJ234" s="31">
        <v>389.36</v>
      </c>
      <c r="AK234" s="31">
        <v>0</v>
      </c>
      <c r="AL234" s="31">
        <v>0</v>
      </c>
      <c r="AM234" s="31">
        <v>492194.69</v>
      </c>
      <c r="AN234" s="31">
        <v>16648.98</v>
      </c>
      <c r="AO234" s="31">
        <v>43474.53</v>
      </c>
      <c r="AP234" s="31">
        <v>0</v>
      </c>
      <c r="AQ234" s="31">
        <v>0</v>
      </c>
      <c r="AR234" s="31">
        <v>446146.71</v>
      </c>
      <c r="AS234" s="31">
        <v>0</v>
      </c>
      <c r="AT234" s="31">
        <v>0</v>
      </c>
      <c r="AU234" s="31">
        <v>0</v>
      </c>
      <c r="AV234" s="31">
        <v>0</v>
      </c>
      <c r="AW234" s="31">
        <v>0</v>
      </c>
      <c r="AX234" s="31">
        <v>0</v>
      </c>
      <c r="AY234" s="31">
        <v>0</v>
      </c>
      <c r="AZ234" s="31">
        <v>3728.75</v>
      </c>
      <c r="BA234" s="31">
        <v>0</v>
      </c>
      <c r="BB234" s="31">
        <v>116151.91</v>
      </c>
      <c r="BC234" s="31">
        <v>0</v>
      </c>
      <c r="BD234" s="31">
        <v>0</v>
      </c>
      <c r="BE234" s="31">
        <v>0</v>
      </c>
      <c r="BF234" s="31">
        <v>0</v>
      </c>
      <c r="BG234" s="31">
        <v>0</v>
      </c>
      <c r="BH234" s="40">
        <v>3154</v>
      </c>
      <c r="BI234" s="31">
        <v>0</v>
      </c>
      <c r="BJ234" s="31">
        <v>0</v>
      </c>
      <c r="BK234" s="31">
        <v>0</v>
      </c>
      <c r="BL234" s="31">
        <v>0</v>
      </c>
      <c r="BM234" s="31">
        <v>2685.76</v>
      </c>
      <c r="BN234" s="31">
        <v>0</v>
      </c>
      <c r="BO234" s="31">
        <v>468.66</v>
      </c>
      <c r="BP234" s="31">
        <v>0</v>
      </c>
      <c r="BQ234" s="31">
        <v>0</v>
      </c>
      <c r="BR234" s="31">
        <v>0</v>
      </c>
      <c r="BS234" s="31">
        <v>0</v>
      </c>
      <c r="BT234" s="31">
        <v>0</v>
      </c>
      <c r="BU234" s="31">
        <v>0</v>
      </c>
      <c r="BV234" s="31">
        <v>0</v>
      </c>
      <c r="BW234" s="31">
        <v>0</v>
      </c>
      <c r="BX234" s="31">
        <v>0</v>
      </c>
      <c r="BY234" s="31">
        <v>0</v>
      </c>
      <c r="BZ234" s="31">
        <v>0</v>
      </c>
      <c r="CA234" s="31">
        <v>0</v>
      </c>
      <c r="CB234" s="31">
        <v>0</v>
      </c>
      <c r="CC234" s="31">
        <v>3394071</v>
      </c>
      <c r="CD234" s="31">
        <v>109986.65</v>
      </c>
      <c r="CE234" s="31">
        <v>0</v>
      </c>
      <c r="CF234" s="31">
        <v>0</v>
      </c>
      <c r="CG234" s="31">
        <v>0</v>
      </c>
      <c r="CH234" s="31">
        <v>62047.72</v>
      </c>
      <c r="CI234" s="31">
        <v>0</v>
      </c>
      <c r="CJ234" s="31">
        <v>0</v>
      </c>
      <c r="CK234" s="31">
        <v>0</v>
      </c>
      <c r="CL234" s="31">
        <v>21353</v>
      </c>
      <c r="CM234" s="31">
        <v>2883.89</v>
      </c>
      <c r="CN234" s="31">
        <v>51463.73</v>
      </c>
      <c r="CO234" s="31">
        <v>0</v>
      </c>
      <c r="CP234" s="31">
        <v>-807724</v>
      </c>
      <c r="CQ234" s="31">
        <v>-261727</v>
      </c>
      <c r="CR234" s="31">
        <v>12354</v>
      </c>
      <c r="CS234" s="31">
        <v>3765227</v>
      </c>
      <c r="CT234" s="31">
        <v>438206</v>
      </c>
    </row>
    <row r="235" spans="1:98" s="33" customFormat="1">
      <c r="A235" s="38" t="s">
        <v>328</v>
      </c>
      <c r="B235" s="31">
        <v>4765463</v>
      </c>
      <c r="C235" s="31">
        <v>43497.46</v>
      </c>
      <c r="D235" s="31">
        <v>0</v>
      </c>
      <c r="E235" s="31">
        <v>42458.23</v>
      </c>
      <c r="F235" s="31">
        <v>0</v>
      </c>
      <c r="G235" s="31">
        <v>488561.48</v>
      </c>
      <c r="H235" s="31">
        <v>1236827.96</v>
      </c>
      <c r="I235" s="31">
        <v>0</v>
      </c>
      <c r="J235" s="31">
        <v>1508.8</v>
      </c>
      <c r="K235" s="31">
        <v>0</v>
      </c>
      <c r="L235" s="31">
        <v>0</v>
      </c>
      <c r="M235" s="31">
        <v>2373510.16</v>
      </c>
      <c r="N235" s="31">
        <v>0</v>
      </c>
      <c r="O235" s="31">
        <v>445404.96</v>
      </c>
      <c r="P235" s="31">
        <v>0</v>
      </c>
      <c r="Q235" s="31">
        <v>133693.49</v>
      </c>
      <c r="R235" s="31">
        <v>16720420</v>
      </c>
      <c r="S235" s="31">
        <v>11418166.609999999</v>
      </c>
      <c r="T235" s="31">
        <v>0</v>
      </c>
      <c r="U235" s="31">
        <v>24001.41</v>
      </c>
      <c r="V235" s="31">
        <v>0</v>
      </c>
      <c r="W235" s="31">
        <v>0</v>
      </c>
      <c r="X235" s="31">
        <v>0</v>
      </c>
      <c r="Y235" s="31">
        <v>0</v>
      </c>
      <c r="Z235" s="31">
        <v>0</v>
      </c>
      <c r="AA235" s="31">
        <v>0</v>
      </c>
      <c r="AB235" s="31">
        <v>43629.87</v>
      </c>
      <c r="AC235" s="31">
        <v>0</v>
      </c>
      <c r="AD235" s="31">
        <v>0</v>
      </c>
      <c r="AE235" s="31">
        <v>0</v>
      </c>
      <c r="AF235" s="31">
        <v>404586.05</v>
      </c>
      <c r="AG235" s="31">
        <v>0</v>
      </c>
      <c r="AH235" s="31">
        <v>0</v>
      </c>
      <c r="AI235" s="31">
        <v>105632</v>
      </c>
      <c r="AJ235" s="31">
        <v>43096.69</v>
      </c>
      <c r="AK235" s="31">
        <v>0</v>
      </c>
      <c r="AL235" s="31">
        <v>0</v>
      </c>
      <c r="AM235" s="31">
        <v>737023.22</v>
      </c>
      <c r="AN235" s="31">
        <v>72630.490000000005</v>
      </c>
      <c r="AO235" s="31">
        <v>58977.79</v>
      </c>
      <c r="AP235" s="31">
        <v>0</v>
      </c>
      <c r="AQ235" s="31">
        <v>0</v>
      </c>
      <c r="AR235" s="31">
        <v>2869854</v>
      </c>
      <c r="AS235" s="31">
        <v>418000.23</v>
      </c>
      <c r="AT235" s="31">
        <v>0</v>
      </c>
      <c r="AU235" s="31">
        <v>0</v>
      </c>
      <c r="AV235" s="31">
        <v>0</v>
      </c>
      <c r="AW235" s="31">
        <v>0</v>
      </c>
      <c r="AX235" s="31">
        <v>0</v>
      </c>
      <c r="AY235" s="31">
        <v>0</v>
      </c>
      <c r="AZ235" s="31">
        <v>6208.95</v>
      </c>
      <c r="BA235" s="31">
        <v>0</v>
      </c>
      <c r="BB235" s="31">
        <v>518613.05</v>
      </c>
      <c r="BC235" s="31">
        <v>0</v>
      </c>
      <c r="BD235" s="31">
        <v>0</v>
      </c>
      <c r="BE235" s="31">
        <v>0</v>
      </c>
      <c r="BF235" s="31">
        <v>0</v>
      </c>
      <c r="BG235" s="31">
        <v>0</v>
      </c>
      <c r="BH235" s="40">
        <v>9198459</v>
      </c>
      <c r="BI235" s="31">
        <v>0</v>
      </c>
      <c r="BJ235" s="31">
        <v>0</v>
      </c>
      <c r="BK235" s="31">
        <v>0</v>
      </c>
      <c r="BL235" s="31">
        <v>0</v>
      </c>
      <c r="BM235" s="31">
        <v>9198458.7100000009</v>
      </c>
      <c r="BN235" s="31">
        <v>0</v>
      </c>
      <c r="BO235" s="31">
        <v>0</v>
      </c>
      <c r="BP235" s="31">
        <v>0</v>
      </c>
      <c r="BQ235" s="31">
        <v>0</v>
      </c>
      <c r="BR235" s="31">
        <v>0</v>
      </c>
      <c r="BS235" s="31">
        <v>0</v>
      </c>
      <c r="BT235" s="31">
        <v>0</v>
      </c>
      <c r="BU235" s="31">
        <v>0</v>
      </c>
      <c r="BV235" s="31">
        <v>0</v>
      </c>
      <c r="BW235" s="31">
        <v>0</v>
      </c>
      <c r="BX235" s="31">
        <v>0</v>
      </c>
      <c r="BY235" s="31">
        <v>0</v>
      </c>
      <c r="BZ235" s="31">
        <v>0</v>
      </c>
      <c r="CA235" s="31">
        <v>0</v>
      </c>
      <c r="CB235" s="31">
        <v>0</v>
      </c>
      <c r="CC235" s="31">
        <v>14015925</v>
      </c>
      <c r="CD235" s="31">
        <v>0</v>
      </c>
      <c r="CE235" s="31">
        <v>0</v>
      </c>
      <c r="CF235" s="31">
        <v>74194.740000000005</v>
      </c>
      <c r="CG235" s="31">
        <v>0</v>
      </c>
      <c r="CH235" s="31">
        <v>270848.03999999998</v>
      </c>
      <c r="CI235" s="31">
        <v>0</v>
      </c>
      <c r="CJ235" s="31">
        <v>0</v>
      </c>
      <c r="CK235" s="31">
        <v>0</v>
      </c>
      <c r="CL235" s="31">
        <v>55223</v>
      </c>
      <c r="CM235" s="31">
        <v>7776.03</v>
      </c>
      <c r="CN235" s="31">
        <v>708850.84</v>
      </c>
      <c r="CO235" s="31">
        <v>1384281</v>
      </c>
      <c r="CP235" s="31">
        <v>-3609162</v>
      </c>
      <c r="CQ235" s="31">
        <v>-1184558</v>
      </c>
      <c r="CR235" s="31">
        <v>52534</v>
      </c>
      <c r="CS235" s="31">
        <v>15613750</v>
      </c>
      <c r="CT235" s="31">
        <v>642187</v>
      </c>
    </row>
    <row r="236" spans="1:98" s="33" customFormat="1">
      <c r="A236" s="38" t="s">
        <v>329</v>
      </c>
      <c r="B236" s="31">
        <v>6054480</v>
      </c>
      <c r="C236" s="31">
        <v>0</v>
      </c>
      <c r="D236" s="31">
        <v>0</v>
      </c>
      <c r="E236" s="31">
        <v>0</v>
      </c>
      <c r="F236" s="31">
        <v>0</v>
      </c>
      <c r="G236" s="31">
        <v>722574.05</v>
      </c>
      <c r="H236" s="31">
        <v>1944217.8</v>
      </c>
      <c r="I236" s="31">
        <v>0</v>
      </c>
      <c r="J236" s="31">
        <v>30173.54</v>
      </c>
      <c r="K236" s="31">
        <v>0</v>
      </c>
      <c r="L236" s="31">
        <v>0</v>
      </c>
      <c r="M236" s="31">
        <v>3234284.31</v>
      </c>
      <c r="N236" s="31">
        <v>23000</v>
      </c>
      <c r="O236" s="31">
        <v>0</v>
      </c>
      <c r="P236" s="31">
        <v>0</v>
      </c>
      <c r="Q236" s="31">
        <v>100230.29</v>
      </c>
      <c r="R236" s="31">
        <v>19151759</v>
      </c>
      <c r="S236" s="31">
        <v>12016334.23</v>
      </c>
      <c r="T236" s="31">
        <v>0</v>
      </c>
      <c r="U236" s="31">
        <v>71683.679999999993</v>
      </c>
      <c r="V236" s="31">
        <v>0</v>
      </c>
      <c r="W236" s="31">
        <v>0</v>
      </c>
      <c r="X236" s="31">
        <v>73996.240000000005</v>
      </c>
      <c r="Y236" s="31">
        <v>0</v>
      </c>
      <c r="Z236" s="31">
        <v>0</v>
      </c>
      <c r="AA236" s="31">
        <v>0</v>
      </c>
      <c r="AB236" s="31">
        <v>79347.37</v>
      </c>
      <c r="AC236" s="31">
        <v>0</v>
      </c>
      <c r="AD236" s="31">
        <v>368631.73</v>
      </c>
      <c r="AE236" s="31">
        <v>0</v>
      </c>
      <c r="AF236" s="31">
        <v>0</v>
      </c>
      <c r="AG236" s="31">
        <v>778208.91</v>
      </c>
      <c r="AH236" s="31">
        <v>0</v>
      </c>
      <c r="AI236" s="31">
        <v>168997.81</v>
      </c>
      <c r="AJ236" s="31">
        <v>21464.12</v>
      </c>
      <c r="AK236" s="31">
        <v>0</v>
      </c>
      <c r="AL236" s="31">
        <v>0</v>
      </c>
      <c r="AM236" s="31">
        <v>229688.87</v>
      </c>
      <c r="AN236" s="31">
        <v>138691.64000000001</v>
      </c>
      <c r="AO236" s="31">
        <v>70444.87</v>
      </c>
      <c r="AP236" s="31">
        <v>5000</v>
      </c>
      <c r="AQ236" s="31">
        <v>0</v>
      </c>
      <c r="AR236" s="31">
        <v>3853147.25</v>
      </c>
      <c r="AS236" s="31">
        <v>0</v>
      </c>
      <c r="AT236" s="31">
        <v>424508.95</v>
      </c>
      <c r="AU236" s="31">
        <v>0</v>
      </c>
      <c r="AV236" s="31">
        <v>0</v>
      </c>
      <c r="AW236" s="31">
        <v>0</v>
      </c>
      <c r="AX236" s="31">
        <v>0</v>
      </c>
      <c r="AY236" s="31">
        <v>11475</v>
      </c>
      <c r="AZ236" s="31">
        <v>79999.45</v>
      </c>
      <c r="BA236" s="31">
        <v>0</v>
      </c>
      <c r="BB236" s="31">
        <v>758455.97</v>
      </c>
      <c r="BC236" s="31">
        <v>0</v>
      </c>
      <c r="BD236" s="31">
        <v>1683</v>
      </c>
      <c r="BE236" s="31">
        <v>0</v>
      </c>
      <c r="BF236" s="31">
        <v>0</v>
      </c>
      <c r="BG236" s="31">
        <v>0</v>
      </c>
      <c r="BH236" s="40">
        <v>16238071</v>
      </c>
      <c r="BI236" s="31">
        <v>0</v>
      </c>
      <c r="BJ236" s="31">
        <v>0</v>
      </c>
      <c r="BK236" s="31">
        <v>16138098.85</v>
      </c>
      <c r="BL236" s="31">
        <v>0</v>
      </c>
      <c r="BM236" s="31">
        <v>99972.41</v>
      </c>
      <c r="BN236" s="31">
        <v>0</v>
      </c>
      <c r="BO236" s="31">
        <v>0</v>
      </c>
      <c r="BP236" s="31">
        <v>0</v>
      </c>
      <c r="BQ236" s="31">
        <v>0</v>
      </c>
      <c r="BR236" s="31">
        <v>0</v>
      </c>
      <c r="BS236" s="31">
        <v>0</v>
      </c>
      <c r="BT236" s="31">
        <v>0</v>
      </c>
      <c r="BU236" s="31">
        <v>0</v>
      </c>
      <c r="BV236" s="31">
        <v>0</v>
      </c>
      <c r="BW236" s="31">
        <v>0</v>
      </c>
      <c r="BX236" s="31">
        <v>0</v>
      </c>
      <c r="BY236" s="31">
        <v>0</v>
      </c>
      <c r="BZ236" s="31">
        <v>0</v>
      </c>
      <c r="CA236" s="31">
        <v>0</v>
      </c>
      <c r="CB236" s="31">
        <v>0</v>
      </c>
      <c r="CC236" s="31">
        <v>30090195</v>
      </c>
      <c r="CD236" s="31">
        <v>0</v>
      </c>
      <c r="CE236" s="31">
        <v>4074358</v>
      </c>
      <c r="CF236" s="31">
        <v>45000</v>
      </c>
      <c r="CG236" s="31">
        <v>0</v>
      </c>
      <c r="CH236" s="31">
        <v>1122265.3400000001</v>
      </c>
      <c r="CI236" s="31">
        <v>0</v>
      </c>
      <c r="CJ236" s="31">
        <v>0</v>
      </c>
      <c r="CK236" s="31">
        <v>0</v>
      </c>
      <c r="CL236" s="31">
        <v>0</v>
      </c>
      <c r="CM236" s="31">
        <v>0</v>
      </c>
      <c r="CN236" s="31">
        <v>465223.95</v>
      </c>
      <c r="CO236" s="31">
        <v>2375405</v>
      </c>
      <c r="CP236" s="31">
        <v>-3562693</v>
      </c>
      <c r="CQ236" s="31">
        <v>-2308631</v>
      </c>
      <c r="CR236" s="31">
        <v>88472</v>
      </c>
      <c r="CS236" s="31">
        <v>27033793</v>
      </c>
      <c r="CT236" s="31">
        <v>757002</v>
      </c>
    </row>
    <row r="237" spans="1:98" s="33" customFormat="1">
      <c r="A237" s="38" t="s">
        <v>330</v>
      </c>
      <c r="B237" s="31">
        <v>521387</v>
      </c>
      <c r="C237" s="31">
        <v>0</v>
      </c>
      <c r="D237" s="31">
        <v>0</v>
      </c>
      <c r="E237" s="31">
        <v>0</v>
      </c>
      <c r="F237" s="31">
        <v>0</v>
      </c>
      <c r="G237" s="31">
        <v>83725.83</v>
      </c>
      <c r="H237" s="31">
        <v>135444.12</v>
      </c>
      <c r="I237" s="31">
        <v>0</v>
      </c>
      <c r="J237" s="31">
        <v>0</v>
      </c>
      <c r="K237" s="31">
        <v>0</v>
      </c>
      <c r="L237" s="31">
        <v>0</v>
      </c>
      <c r="M237" s="31">
        <v>267844.57</v>
      </c>
      <c r="N237" s="31">
        <v>21941.62</v>
      </c>
      <c r="O237" s="31">
        <v>0</v>
      </c>
      <c r="P237" s="31">
        <v>0</v>
      </c>
      <c r="Q237" s="31">
        <v>12430.75</v>
      </c>
      <c r="R237" s="31">
        <v>1774123</v>
      </c>
      <c r="S237" s="31">
        <v>1311635.75</v>
      </c>
      <c r="T237" s="31">
        <v>0</v>
      </c>
      <c r="U237" s="31">
        <v>5019.3500000000004</v>
      </c>
      <c r="V237" s="31">
        <v>0</v>
      </c>
      <c r="W237" s="31">
        <v>0</v>
      </c>
      <c r="X237" s="31">
        <v>1758</v>
      </c>
      <c r="Y237" s="31">
        <v>0</v>
      </c>
      <c r="Z237" s="31">
        <v>8517.82</v>
      </c>
      <c r="AA237" s="31">
        <v>0</v>
      </c>
      <c r="AB237" s="31">
        <v>0</v>
      </c>
      <c r="AC237" s="31">
        <v>0</v>
      </c>
      <c r="AD237" s="31">
        <v>942.25</v>
      </c>
      <c r="AE237" s="31">
        <v>0</v>
      </c>
      <c r="AF237" s="31">
        <v>0</v>
      </c>
      <c r="AG237" s="31">
        <v>67989.05</v>
      </c>
      <c r="AH237" s="31">
        <v>0</v>
      </c>
      <c r="AI237" s="31">
        <v>16588.13</v>
      </c>
      <c r="AJ237" s="31">
        <v>536.04</v>
      </c>
      <c r="AK237" s="31">
        <v>0</v>
      </c>
      <c r="AL237" s="31">
        <v>0</v>
      </c>
      <c r="AM237" s="31">
        <v>11470.3</v>
      </c>
      <c r="AN237" s="31">
        <v>18428.45</v>
      </c>
      <c r="AO237" s="31">
        <v>3136.1</v>
      </c>
      <c r="AP237" s="31">
        <v>0</v>
      </c>
      <c r="AQ237" s="31">
        <v>0</v>
      </c>
      <c r="AR237" s="31">
        <v>181360.87</v>
      </c>
      <c r="AS237" s="31">
        <v>0</v>
      </c>
      <c r="AT237" s="31">
        <v>0</v>
      </c>
      <c r="AU237" s="31">
        <v>0</v>
      </c>
      <c r="AV237" s="31">
        <v>0</v>
      </c>
      <c r="AW237" s="31">
        <v>0</v>
      </c>
      <c r="AX237" s="31">
        <v>0</v>
      </c>
      <c r="AY237" s="31">
        <v>0</v>
      </c>
      <c r="AZ237" s="31">
        <v>0</v>
      </c>
      <c r="BA237" s="31">
        <v>0</v>
      </c>
      <c r="BB237" s="31">
        <v>77035.63</v>
      </c>
      <c r="BC237" s="31">
        <v>0</v>
      </c>
      <c r="BD237" s="31">
        <v>69705.570000000007</v>
      </c>
      <c r="BE237" s="31">
        <v>0</v>
      </c>
      <c r="BF237" s="31">
        <v>0</v>
      </c>
      <c r="BG237" s="31">
        <v>0</v>
      </c>
      <c r="BH237" s="40">
        <v>304611</v>
      </c>
      <c r="BI237" s="31">
        <v>0</v>
      </c>
      <c r="BJ237" s="31">
        <v>0</v>
      </c>
      <c r="BK237" s="31">
        <v>0</v>
      </c>
      <c r="BL237" s="31">
        <v>0</v>
      </c>
      <c r="BM237" s="31">
        <v>304610.98</v>
      </c>
      <c r="BN237" s="31">
        <v>0</v>
      </c>
      <c r="BO237" s="31">
        <v>0</v>
      </c>
      <c r="BP237" s="31">
        <v>0</v>
      </c>
      <c r="BQ237" s="31">
        <v>0</v>
      </c>
      <c r="BR237" s="31">
        <v>0</v>
      </c>
      <c r="BS237" s="31">
        <v>0</v>
      </c>
      <c r="BT237" s="31">
        <v>0</v>
      </c>
      <c r="BU237" s="31">
        <v>0</v>
      </c>
      <c r="BV237" s="31">
        <v>0</v>
      </c>
      <c r="BW237" s="31">
        <v>0</v>
      </c>
      <c r="BX237" s="31">
        <v>0</v>
      </c>
      <c r="BY237" s="31">
        <v>0</v>
      </c>
      <c r="BZ237" s="31">
        <v>0</v>
      </c>
      <c r="CA237" s="31">
        <v>0</v>
      </c>
      <c r="CB237" s="31">
        <v>0</v>
      </c>
      <c r="CC237" s="31">
        <v>2647103</v>
      </c>
      <c r="CD237" s="31">
        <v>0</v>
      </c>
      <c r="CE237" s="31">
        <v>28834</v>
      </c>
      <c r="CF237" s="31">
        <v>0</v>
      </c>
      <c r="CG237" s="31">
        <v>77398.19</v>
      </c>
      <c r="CH237" s="31">
        <v>0</v>
      </c>
      <c r="CI237" s="31">
        <v>0</v>
      </c>
      <c r="CJ237" s="31">
        <v>0</v>
      </c>
      <c r="CK237" s="31">
        <v>0</v>
      </c>
      <c r="CL237" s="31">
        <v>8099</v>
      </c>
      <c r="CM237" s="31">
        <v>0</v>
      </c>
      <c r="CN237" s="31">
        <v>29941.29</v>
      </c>
      <c r="CO237" s="31">
        <v>0</v>
      </c>
      <c r="CP237" s="31">
        <v>-361649</v>
      </c>
      <c r="CQ237" s="31">
        <v>0</v>
      </c>
      <c r="CR237" s="31">
        <v>6834</v>
      </c>
      <c r="CS237" s="31">
        <v>2435317</v>
      </c>
      <c r="CT237" s="31">
        <v>422329</v>
      </c>
    </row>
    <row r="238" spans="1:98" s="33" customFormat="1">
      <c r="A238" s="38" t="s">
        <v>399</v>
      </c>
      <c r="B238" s="31">
        <v>1035567</v>
      </c>
      <c r="C238" s="31">
        <v>0</v>
      </c>
      <c r="D238" s="31">
        <v>0</v>
      </c>
      <c r="E238" s="31">
        <v>0</v>
      </c>
      <c r="F238" s="31">
        <v>0</v>
      </c>
      <c r="G238" s="31">
        <v>0</v>
      </c>
      <c r="H238" s="31">
        <v>0</v>
      </c>
      <c r="I238" s="31">
        <v>0</v>
      </c>
      <c r="J238" s="31">
        <v>0</v>
      </c>
      <c r="K238" s="31">
        <v>0</v>
      </c>
      <c r="L238" s="31">
        <v>0</v>
      </c>
      <c r="M238" s="31">
        <v>1035566.92</v>
      </c>
      <c r="N238" s="31">
        <v>0</v>
      </c>
      <c r="O238" s="31">
        <v>0</v>
      </c>
      <c r="P238" s="31">
        <v>0</v>
      </c>
      <c r="Q238" s="31">
        <v>0</v>
      </c>
      <c r="R238" s="31">
        <v>3207405</v>
      </c>
      <c r="S238" s="31">
        <v>0</v>
      </c>
      <c r="T238" s="31">
        <v>0</v>
      </c>
      <c r="U238" s="31">
        <v>0</v>
      </c>
      <c r="V238" s="31">
        <v>0</v>
      </c>
      <c r="W238" s="31">
        <v>0</v>
      </c>
      <c r="X238" s="31">
        <v>0</v>
      </c>
      <c r="Y238" s="31">
        <v>0</v>
      </c>
      <c r="Z238" s="31">
        <v>0</v>
      </c>
      <c r="AA238" s="31">
        <v>0</v>
      </c>
      <c r="AB238" s="31">
        <v>126300</v>
      </c>
      <c r="AC238" s="31">
        <v>0</v>
      </c>
      <c r="AD238" s="31">
        <v>0</v>
      </c>
      <c r="AE238" s="31">
        <v>0</v>
      </c>
      <c r="AF238" s="31">
        <v>0</v>
      </c>
      <c r="AG238" s="31">
        <v>0</v>
      </c>
      <c r="AH238" s="31">
        <v>0</v>
      </c>
      <c r="AI238" s="31">
        <v>0</v>
      </c>
      <c r="AJ238" s="31">
        <v>25094.25</v>
      </c>
      <c r="AK238" s="31">
        <v>0</v>
      </c>
      <c r="AL238" s="31">
        <v>0</v>
      </c>
      <c r="AM238" s="31">
        <v>1359004.72</v>
      </c>
      <c r="AN238" s="31">
        <v>0</v>
      </c>
      <c r="AO238" s="31">
        <v>0</v>
      </c>
      <c r="AP238" s="31">
        <v>0</v>
      </c>
      <c r="AQ238" s="31">
        <v>1578843.07</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118162.95</v>
      </c>
      <c r="BG238" s="31">
        <v>0</v>
      </c>
      <c r="BH238" s="40">
        <v>1645866</v>
      </c>
      <c r="BI238" s="31">
        <v>0</v>
      </c>
      <c r="BJ238" s="31">
        <v>0</v>
      </c>
      <c r="BK238" s="31">
        <v>0</v>
      </c>
      <c r="BL238" s="31">
        <v>0</v>
      </c>
      <c r="BM238" s="31">
        <v>1645866.04</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4335171</v>
      </c>
      <c r="CD238" s="31">
        <v>0</v>
      </c>
      <c r="CE238" s="31">
        <v>0</v>
      </c>
      <c r="CF238" s="31">
        <v>0</v>
      </c>
      <c r="CG238" s="31">
        <v>0</v>
      </c>
      <c r="CH238" s="31">
        <v>0</v>
      </c>
      <c r="CI238" s="31">
        <v>0</v>
      </c>
      <c r="CJ238" s="31">
        <v>0</v>
      </c>
      <c r="CK238" s="31">
        <v>0</v>
      </c>
      <c r="CL238" s="31">
        <v>0</v>
      </c>
      <c r="CM238" s="31">
        <v>0</v>
      </c>
      <c r="CN238" s="31">
        <v>4335171</v>
      </c>
      <c r="CO238" s="31">
        <v>0</v>
      </c>
      <c r="CP238" s="31">
        <v>0</v>
      </c>
      <c r="CQ238" s="31">
        <v>0</v>
      </c>
      <c r="CR238" s="31">
        <v>0</v>
      </c>
      <c r="CS238" s="31">
        <v>0</v>
      </c>
      <c r="CT238" s="31">
        <v>0</v>
      </c>
    </row>
    <row r="239" spans="1:98" s="33" customFormat="1">
      <c r="A239" s="38" t="s">
        <v>331</v>
      </c>
      <c r="B239" s="31">
        <v>1579097</v>
      </c>
      <c r="C239" s="31">
        <v>0</v>
      </c>
      <c r="D239" s="31">
        <v>0</v>
      </c>
      <c r="E239" s="31">
        <v>0</v>
      </c>
      <c r="F239" s="31">
        <v>0</v>
      </c>
      <c r="G239" s="31">
        <v>178080.04</v>
      </c>
      <c r="H239" s="31">
        <v>470048.51</v>
      </c>
      <c r="I239" s="31">
        <v>0</v>
      </c>
      <c r="J239" s="31">
        <v>0</v>
      </c>
      <c r="K239" s="31">
        <v>0</v>
      </c>
      <c r="L239" s="31">
        <v>0</v>
      </c>
      <c r="M239" s="31">
        <v>906452.21</v>
      </c>
      <c r="N239" s="31">
        <v>0</v>
      </c>
      <c r="O239" s="31">
        <v>0</v>
      </c>
      <c r="P239" s="31">
        <v>0</v>
      </c>
      <c r="Q239" s="31">
        <v>24515.99</v>
      </c>
      <c r="R239" s="31">
        <v>3481358</v>
      </c>
      <c r="S239" s="31">
        <v>2023528.42</v>
      </c>
      <c r="T239" s="31">
        <v>0</v>
      </c>
      <c r="U239" s="31">
        <v>11894.1</v>
      </c>
      <c r="V239" s="31">
        <v>0</v>
      </c>
      <c r="W239" s="31">
        <v>0</v>
      </c>
      <c r="X239" s="31">
        <v>0</v>
      </c>
      <c r="Y239" s="31">
        <v>0</v>
      </c>
      <c r="Z239" s="31">
        <v>0</v>
      </c>
      <c r="AA239" s="31">
        <v>0</v>
      </c>
      <c r="AB239" s="31">
        <v>0</v>
      </c>
      <c r="AC239" s="31">
        <v>0</v>
      </c>
      <c r="AD239" s="31">
        <v>0</v>
      </c>
      <c r="AE239" s="31">
        <v>0</v>
      </c>
      <c r="AF239" s="31">
        <v>182882.6</v>
      </c>
      <c r="AG239" s="31">
        <v>144809.78</v>
      </c>
      <c r="AH239" s="31">
        <v>0</v>
      </c>
      <c r="AI239" s="31">
        <v>27682.34</v>
      </c>
      <c r="AJ239" s="31">
        <v>3096.63</v>
      </c>
      <c r="AK239" s="31">
        <v>0</v>
      </c>
      <c r="AL239" s="31">
        <v>0</v>
      </c>
      <c r="AM239" s="31">
        <v>448232.1</v>
      </c>
      <c r="AN239" s="31">
        <v>15355.04</v>
      </c>
      <c r="AO239" s="31">
        <v>7696.38</v>
      </c>
      <c r="AP239" s="31">
        <v>0</v>
      </c>
      <c r="AQ239" s="31">
        <v>0</v>
      </c>
      <c r="AR239" s="31">
        <v>386603.91</v>
      </c>
      <c r="AS239" s="31">
        <v>0</v>
      </c>
      <c r="AT239" s="31">
        <v>255.46</v>
      </c>
      <c r="AU239" s="31">
        <v>0</v>
      </c>
      <c r="AV239" s="31">
        <v>0</v>
      </c>
      <c r="AW239" s="31">
        <v>0</v>
      </c>
      <c r="AX239" s="31">
        <v>0</v>
      </c>
      <c r="AY239" s="31">
        <v>0</v>
      </c>
      <c r="AZ239" s="31">
        <v>16812</v>
      </c>
      <c r="BA239" s="31">
        <v>0</v>
      </c>
      <c r="BB239" s="31">
        <v>212508.85</v>
      </c>
      <c r="BC239" s="31">
        <v>0</v>
      </c>
      <c r="BD239" s="31">
        <v>0</v>
      </c>
      <c r="BE239" s="31">
        <v>0</v>
      </c>
      <c r="BF239" s="31">
        <v>0</v>
      </c>
      <c r="BG239" s="31">
        <v>0</v>
      </c>
      <c r="BH239" s="40">
        <v>675803</v>
      </c>
      <c r="BI239" s="31">
        <v>0</v>
      </c>
      <c r="BJ239" s="31">
        <v>0</v>
      </c>
      <c r="BK239" s="31">
        <v>0</v>
      </c>
      <c r="BL239" s="31">
        <v>0</v>
      </c>
      <c r="BM239" s="31">
        <v>675803.01</v>
      </c>
      <c r="BN239" s="31">
        <v>0</v>
      </c>
      <c r="BO239" s="31">
        <v>0</v>
      </c>
      <c r="BP239" s="31">
        <v>0</v>
      </c>
      <c r="BQ239" s="31">
        <v>0</v>
      </c>
      <c r="BR239" s="31">
        <v>0</v>
      </c>
      <c r="BS239" s="31">
        <v>0</v>
      </c>
      <c r="BT239" s="31">
        <v>0</v>
      </c>
      <c r="BU239" s="31">
        <v>0</v>
      </c>
      <c r="BV239" s="31">
        <v>0</v>
      </c>
      <c r="BW239" s="31">
        <v>0</v>
      </c>
      <c r="BX239" s="31">
        <v>0</v>
      </c>
      <c r="BY239" s="31">
        <v>0</v>
      </c>
      <c r="BZ239" s="31">
        <v>0</v>
      </c>
      <c r="CA239" s="31">
        <v>0</v>
      </c>
      <c r="CB239" s="31">
        <v>0</v>
      </c>
      <c r="CC239" s="31">
        <v>6437810</v>
      </c>
      <c r="CD239" s="31">
        <v>0</v>
      </c>
      <c r="CE239" s="31">
        <v>805471</v>
      </c>
      <c r="CF239" s="31">
        <v>0</v>
      </c>
      <c r="CG239" s="31">
        <v>0</v>
      </c>
      <c r="CH239" s="31">
        <v>244944.4</v>
      </c>
      <c r="CI239" s="31">
        <v>0</v>
      </c>
      <c r="CJ239" s="31">
        <v>0</v>
      </c>
      <c r="CK239" s="31">
        <v>0</v>
      </c>
      <c r="CL239" s="31">
        <v>13990</v>
      </c>
      <c r="CM239" s="31">
        <v>0</v>
      </c>
      <c r="CN239" s="31">
        <v>48203.25</v>
      </c>
      <c r="CO239" s="31">
        <v>0</v>
      </c>
      <c r="CP239" s="31">
        <v>-614211</v>
      </c>
      <c r="CQ239" s="31">
        <v>0</v>
      </c>
      <c r="CR239" s="31">
        <v>16761</v>
      </c>
      <c r="CS239" s="31">
        <v>5571567</v>
      </c>
      <c r="CT239" s="31">
        <v>351084</v>
      </c>
    </row>
    <row r="240" spans="1:98" s="33" customFormat="1">
      <c r="A240" s="38" t="s">
        <v>332</v>
      </c>
      <c r="B240" s="31">
        <v>4672544</v>
      </c>
      <c r="C240" s="31">
        <v>43996.07</v>
      </c>
      <c r="D240" s="31">
        <v>0</v>
      </c>
      <c r="E240" s="31">
        <v>0</v>
      </c>
      <c r="F240" s="31">
        <v>0</v>
      </c>
      <c r="G240" s="31">
        <v>426493.98</v>
      </c>
      <c r="H240" s="31">
        <v>1090662.78</v>
      </c>
      <c r="I240" s="31">
        <v>0</v>
      </c>
      <c r="J240" s="31">
        <v>45394.38</v>
      </c>
      <c r="K240" s="31">
        <v>0</v>
      </c>
      <c r="L240" s="31">
        <v>0</v>
      </c>
      <c r="M240" s="31">
        <v>2971166.64</v>
      </c>
      <c r="N240" s="31">
        <v>0</v>
      </c>
      <c r="O240" s="31">
        <v>40354.47</v>
      </c>
      <c r="P240" s="31">
        <v>0</v>
      </c>
      <c r="Q240" s="31">
        <v>54475.38</v>
      </c>
      <c r="R240" s="31">
        <v>21022756</v>
      </c>
      <c r="S240" s="31">
        <v>13970725.949999999</v>
      </c>
      <c r="T240" s="31">
        <v>0</v>
      </c>
      <c r="U240" s="31">
        <v>65302.2</v>
      </c>
      <c r="V240" s="31">
        <v>0</v>
      </c>
      <c r="W240" s="31">
        <v>0</v>
      </c>
      <c r="X240" s="31">
        <v>27086</v>
      </c>
      <c r="Y240" s="31">
        <v>0</v>
      </c>
      <c r="Z240" s="31">
        <v>43315.87</v>
      </c>
      <c r="AA240" s="31">
        <v>6528</v>
      </c>
      <c r="AB240" s="31">
        <v>119195.15</v>
      </c>
      <c r="AC240" s="31">
        <v>0</v>
      </c>
      <c r="AD240" s="31">
        <v>64856.84</v>
      </c>
      <c r="AE240" s="31">
        <v>0</v>
      </c>
      <c r="AF240" s="31">
        <v>0</v>
      </c>
      <c r="AG240" s="31">
        <v>995418.57</v>
      </c>
      <c r="AH240" s="31">
        <v>0</v>
      </c>
      <c r="AI240" s="31">
        <v>126727.81</v>
      </c>
      <c r="AJ240" s="31">
        <v>15503.07</v>
      </c>
      <c r="AK240" s="31">
        <v>0</v>
      </c>
      <c r="AL240" s="31">
        <v>0</v>
      </c>
      <c r="AM240" s="31">
        <v>461518.24</v>
      </c>
      <c r="AN240" s="31">
        <v>278326.02</v>
      </c>
      <c r="AO240" s="31">
        <v>0</v>
      </c>
      <c r="AP240" s="31">
        <v>15940</v>
      </c>
      <c r="AQ240" s="31">
        <v>25000</v>
      </c>
      <c r="AR240" s="31">
        <v>3576125.13</v>
      </c>
      <c r="AS240" s="31">
        <v>0</v>
      </c>
      <c r="AT240" s="31">
        <v>351607.5</v>
      </c>
      <c r="AU240" s="31">
        <v>0</v>
      </c>
      <c r="AV240" s="31">
        <v>0</v>
      </c>
      <c r="AW240" s="31">
        <v>0</v>
      </c>
      <c r="AX240" s="31">
        <v>0</v>
      </c>
      <c r="AY240" s="31">
        <v>0</v>
      </c>
      <c r="AZ240" s="31">
        <v>137788.07</v>
      </c>
      <c r="BA240" s="31">
        <v>2841.3</v>
      </c>
      <c r="BB240" s="31">
        <v>735450.49</v>
      </c>
      <c r="BC240" s="31">
        <v>0</v>
      </c>
      <c r="BD240" s="31">
        <v>3500</v>
      </c>
      <c r="BE240" s="31">
        <v>0</v>
      </c>
      <c r="BF240" s="31">
        <v>0</v>
      </c>
      <c r="BG240" s="31">
        <v>0</v>
      </c>
      <c r="BH240" s="40">
        <v>5205901</v>
      </c>
      <c r="BI240" s="31">
        <v>0</v>
      </c>
      <c r="BJ240" s="31">
        <v>0</v>
      </c>
      <c r="BK240" s="31">
        <v>0</v>
      </c>
      <c r="BL240" s="31">
        <v>0</v>
      </c>
      <c r="BM240" s="31">
        <v>5045484.0599999996</v>
      </c>
      <c r="BN240" s="31">
        <v>0</v>
      </c>
      <c r="BO240" s="31">
        <v>114116.49</v>
      </c>
      <c r="BP240" s="31">
        <v>0</v>
      </c>
      <c r="BQ240" s="31">
        <v>46300</v>
      </c>
      <c r="BR240" s="31">
        <v>0</v>
      </c>
      <c r="BS240" s="31">
        <v>0</v>
      </c>
      <c r="BT240" s="31">
        <v>0</v>
      </c>
      <c r="BU240" s="31">
        <v>0</v>
      </c>
      <c r="BV240" s="31">
        <v>0</v>
      </c>
      <c r="BW240" s="31">
        <v>0</v>
      </c>
      <c r="BX240" s="31">
        <v>0</v>
      </c>
      <c r="BY240" s="31">
        <v>0</v>
      </c>
      <c r="BZ240" s="31">
        <v>0</v>
      </c>
      <c r="CA240" s="31">
        <v>0</v>
      </c>
      <c r="CB240" s="31">
        <v>0</v>
      </c>
      <c r="CC240" s="31">
        <v>17731308</v>
      </c>
      <c r="CD240" s="31">
        <v>0</v>
      </c>
      <c r="CE240" s="31">
        <v>0</v>
      </c>
      <c r="CF240" s="31">
        <v>96473.74</v>
      </c>
      <c r="CG240" s="31">
        <v>0</v>
      </c>
      <c r="CH240" s="31">
        <v>0</v>
      </c>
      <c r="CI240" s="31">
        <v>0</v>
      </c>
      <c r="CJ240" s="31">
        <v>0</v>
      </c>
      <c r="CK240" s="31">
        <v>0</v>
      </c>
      <c r="CL240" s="31">
        <v>0</v>
      </c>
      <c r="CM240" s="31">
        <v>0</v>
      </c>
      <c r="CN240" s="31">
        <v>332270.3</v>
      </c>
      <c r="CO240" s="31">
        <v>1672681</v>
      </c>
      <c r="CP240" s="31">
        <v>-4398174.66</v>
      </c>
      <c r="CQ240" s="31">
        <v>-1631318</v>
      </c>
      <c r="CR240" s="31">
        <v>57166</v>
      </c>
      <c r="CS240" s="31">
        <v>21027105.66</v>
      </c>
      <c r="CT240" s="31">
        <v>575104</v>
      </c>
    </row>
    <row r="241" spans="1:98" s="33" customFormat="1">
      <c r="A241" s="38" t="s">
        <v>333</v>
      </c>
      <c r="B241" s="31">
        <v>14780276</v>
      </c>
      <c r="C241" s="31">
        <v>0</v>
      </c>
      <c r="D241" s="31">
        <v>0</v>
      </c>
      <c r="E241" s="31">
        <v>9461.2000000000007</v>
      </c>
      <c r="F241" s="31">
        <v>0</v>
      </c>
      <c r="G241" s="31">
        <v>1962293.27</v>
      </c>
      <c r="H241" s="31">
        <v>5803858.0199999996</v>
      </c>
      <c r="I241" s="31">
        <v>0</v>
      </c>
      <c r="J241" s="31">
        <v>81408.78</v>
      </c>
      <c r="K241" s="31">
        <v>0</v>
      </c>
      <c r="L241" s="31">
        <v>0</v>
      </c>
      <c r="M241" s="31">
        <v>6691485.0999999996</v>
      </c>
      <c r="N241" s="31">
        <v>0</v>
      </c>
      <c r="O241" s="31">
        <v>0</v>
      </c>
      <c r="P241" s="31">
        <v>0</v>
      </c>
      <c r="Q241" s="31">
        <v>231769.4</v>
      </c>
      <c r="R241" s="31">
        <v>53725222</v>
      </c>
      <c r="S241" s="31">
        <v>27552136.739999998</v>
      </c>
      <c r="T241" s="31">
        <v>0</v>
      </c>
      <c r="U241" s="31">
        <v>282418.13</v>
      </c>
      <c r="V241" s="31">
        <v>0</v>
      </c>
      <c r="W241" s="31">
        <v>0</v>
      </c>
      <c r="X241" s="31">
        <v>963454.52</v>
      </c>
      <c r="Y241" s="31">
        <v>0</v>
      </c>
      <c r="Z241" s="31">
        <v>56360.53</v>
      </c>
      <c r="AA241" s="31">
        <v>0</v>
      </c>
      <c r="AB241" s="31">
        <v>0</v>
      </c>
      <c r="AC241" s="31">
        <v>0</v>
      </c>
      <c r="AD241" s="31">
        <v>5604125.4800000004</v>
      </c>
      <c r="AE241" s="31">
        <v>180</v>
      </c>
      <c r="AF241" s="31">
        <v>0</v>
      </c>
      <c r="AG241" s="31">
        <v>1129412.32</v>
      </c>
      <c r="AH241" s="31">
        <v>0</v>
      </c>
      <c r="AI241" s="31">
        <v>353726.26</v>
      </c>
      <c r="AJ241" s="31">
        <v>40092.93</v>
      </c>
      <c r="AK241" s="31">
        <v>0</v>
      </c>
      <c r="AL241" s="31">
        <v>0</v>
      </c>
      <c r="AM241" s="31">
        <v>1715402.98</v>
      </c>
      <c r="AN241" s="31">
        <v>432125.5</v>
      </c>
      <c r="AO241" s="31">
        <v>824162.09</v>
      </c>
      <c r="AP241" s="31">
        <v>145360.79</v>
      </c>
      <c r="AQ241" s="31">
        <v>0</v>
      </c>
      <c r="AR241" s="31">
        <v>11885357.949999999</v>
      </c>
      <c r="AS241" s="31">
        <v>0</v>
      </c>
      <c r="AT241" s="31">
        <v>1025610.65</v>
      </c>
      <c r="AU241" s="31">
        <v>0</v>
      </c>
      <c r="AV241" s="31">
        <v>0</v>
      </c>
      <c r="AW241" s="31">
        <v>0</v>
      </c>
      <c r="AX241" s="31">
        <v>0</v>
      </c>
      <c r="AY241" s="31">
        <v>5905</v>
      </c>
      <c r="AZ241" s="31">
        <v>79066.39</v>
      </c>
      <c r="BA241" s="31">
        <v>0</v>
      </c>
      <c r="BB241" s="31">
        <v>1579383.88</v>
      </c>
      <c r="BC241" s="31">
        <v>0</v>
      </c>
      <c r="BD241" s="31">
        <v>50940.15</v>
      </c>
      <c r="BE241" s="31">
        <v>0</v>
      </c>
      <c r="BF241" s="31">
        <v>0</v>
      </c>
      <c r="BG241" s="31">
        <v>0</v>
      </c>
      <c r="BH241" s="40">
        <v>12534013</v>
      </c>
      <c r="BI241" s="31">
        <v>0</v>
      </c>
      <c r="BJ241" s="31">
        <v>0</v>
      </c>
      <c r="BK241" s="31">
        <v>0</v>
      </c>
      <c r="BL241" s="31">
        <v>0</v>
      </c>
      <c r="BM241" s="31">
        <v>12393013.140000001</v>
      </c>
      <c r="BN241" s="31">
        <v>0</v>
      </c>
      <c r="BO241" s="31">
        <v>0</v>
      </c>
      <c r="BP241" s="31">
        <v>0</v>
      </c>
      <c r="BQ241" s="31">
        <v>141000</v>
      </c>
      <c r="BR241" s="31">
        <v>0</v>
      </c>
      <c r="BS241" s="31">
        <v>0</v>
      </c>
      <c r="BT241" s="31">
        <v>0</v>
      </c>
      <c r="BU241" s="31">
        <v>0</v>
      </c>
      <c r="BV241" s="31">
        <v>0</v>
      </c>
      <c r="BW241" s="31">
        <v>0</v>
      </c>
      <c r="BX241" s="31">
        <v>0</v>
      </c>
      <c r="BY241" s="31">
        <v>0</v>
      </c>
      <c r="BZ241" s="31">
        <v>0</v>
      </c>
      <c r="CA241" s="31">
        <v>0</v>
      </c>
      <c r="CB241" s="31">
        <v>0</v>
      </c>
      <c r="CC241" s="31">
        <v>75307907</v>
      </c>
      <c r="CD241" s="31">
        <v>460463.5</v>
      </c>
      <c r="CE241" s="31">
        <v>8198042</v>
      </c>
      <c r="CF241" s="31">
        <v>578606.93999999994</v>
      </c>
      <c r="CG241" s="31">
        <v>0</v>
      </c>
      <c r="CH241" s="31">
        <v>948714.95</v>
      </c>
      <c r="CI241" s="31">
        <v>0</v>
      </c>
      <c r="CJ241" s="31">
        <v>0</v>
      </c>
      <c r="CK241" s="31">
        <v>0</v>
      </c>
      <c r="CL241" s="31">
        <v>213527</v>
      </c>
      <c r="CM241" s="31">
        <v>40908.39</v>
      </c>
      <c r="CN241" s="31">
        <v>437834.89</v>
      </c>
      <c r="CO241" s="31">
        <v>5764925</v>
      </c>
      <c r="CP241" s="31">
        <v>-9132945</v>
      </c>
      <c r="CQ241" s="31">
        <v>-6246617</v>
      </c>
      <c r="CR241" s="31">
        <v>228264</v>
      </c>
      <c r="CS241" s="31">
        <v>72368744</v>
      </c>
      <c r="CT241" s="31">
        <v>1447438</v>
      </c>
    </row>
    <row r="242" spans="1:98" s="33" customFormat="1">
      <c r="A242" s="38" t="s">
        <v>334</v>
      </c>
      <c r="B242" s="31">
        <v>2453582</v>
      </c>
      <c r="C242" s="31">
        <v>0</v>
      </c>
      <c r="D242" s="31">
        <v>0</v>
      </c>
      <c r="E242" s="31">
        <v>51436.22</v>
      </c>
      <c r="F242" s="31">
        <v>0</v>
      </c>
      <c r="G242" s="31">
        <v>183039.85</v>
      </c>
      <c r="H242" s="31">
        <v>446469.75</v>
      </c>
      <c r="I242" s="31">
        <v>0</v>
      </c>
      <c r="J242" s="31">
        <v>7757.2</v>
      </c>
      <c r="K242" s="31">
        <v>0</v>
      </c>
      <c r="L242" s="31">
        <v>0</v>
      </c>
      <c r="M242" s="31">
        <v>1462613.93</v>
      </c>
      <c r="N242" s="31">
        <v>262373.13</v>
      </c>
      <c r="O242" s="31">
        <v>0</v>
      </c>
      <c r="P242" s="31">
        <v>0</v>
      </c>
      <c r="Q242" s="31">
        <v>39891.46</v>
      </c>
      <c r="R242" s="31">
        <v>3419166</v>
      </c>
      <c r="S242" s="31">
        <v>2254777.7000000002</v>
      </c>
      <c r="T242" s="31">
        <v>0</v>
      </c>
      <c r="U242" s="31">
        <v>24812.45</v>
      </c>
      <c r="V242" s="31">
        <v>0</v>
      </c>
      <c r="W242" s="31">
        <v>0</v>
      </c>
      <c r="X242" s="31">
        <v>75311.360000000001</v>
      </c>
      <c r="Y242" s="31">
        <v>0</v>
      </c>
      <c r="Z242" s="31">
        <v>30399.8</v>
      </c>
      <c r="AA242" s="31">
        <v>0</v>
      </c>
      <c r="AB242" s="31">
        <v>81999.600000000006</v>
      </c>
      <c r="AC242" s="31">
        <v>0</v>
      </c>
      <c r="AD242" s="31">
        <v>0</v>
      </c>
      <c r="AE242" s="31">
        <v>10976.91</v>
      </c>
      <c r="AF242" s="31">
        <v>0</v>
      </c>
      <c r="AG242" s="31">
        <v>104558.68</v>
      </c>
      <c r="AH242" s="31">
        <v>0</v>
      </c>
      <c r="AI242" s="31">
        <v>49742</v>
      </c>
      <c r="AJ242" s="31">
        <v>23347.23</v>
      </c>
      <c r="AK242" s="31">
        <v>0</v>
      </c>
      <c r="AL242" s="31">
        <v>0</v>
      </c>
      <c r="AM242" s="31">
        <v>200007.29</v>
      </c>
      <c r="AN242" s="31">
        <v>7838.2</v>
      </c>
      <c r="AO242" s="31">
        <v>0</v>
      </c>
      <c r="AP242" s="31">
        <v>0</v>
      </c>
      <c r="AQ242" s="31">
        <v>0</v>
      </c>
      <c r="AR242" s="31">
        <v>391817.25</v>
      </c>
      <c r="AS242" s="31">
        <v>0</v>
      </c>
      <c r="AT242" s="31">
        <v>0</v>
      </c>
      <c r="AU242" s="31">
        <v>0</v>
      </c>
      <c r="AV242" s="31">
        <v>0</v>
      </c>
      <c r="AW242" s="31">
        <v>0</v>
      </c>
      <c r="AX242" s="31">
        <v>0</v>
      </c>
      <c r="AY242" s="31">
        <v>0</v>
      </c>
      <c r="AZ242" s="31">
        <v>602.29999999999995</v>
      </c>
      <c r="BA242" s="31">
        <v>0</v>
      </c>
      <c r="BB242" s="31">
        <v>162975.01999999999</v>
      </c>
      <c r="BC242" s="31">
        <v>0</v>
      </c>
      <c r="BD242" s="31">
        <v>0</v>
      </c>
      <c r="BE242" s="31">
        <v>0</v>
      </c>
      <c r="BF242" s="31">
        <v>0</v>
      </c>
      <c r="BG242" s="31">
        <v>0</v>
      </c>
      <c r="BH242" s="40">
        <v>133165</v>
      </c>
      <c r="BI242" s="31">
        <v>0</v>
      </c>
      <c r="BJ242" s="31">
        <v>0</v>
      </c>
      <c r="BK242" s="31">
        <v>0</v>
      </c>
      <c r="BL242" s="31">
        <v>0</v>
      </c>
      <c r="BM242" s="31">
        <v>133164.72</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0</v>
      </c>
      <c r="CC242" s="31">
        <v>7003407</v>
      </c>
      <c r="CD242" s="31">
        <v>0</v>
      </c>
      <c r="CE242" s="31">
        <v>723889</v>
      </c>
      <c r="CF242" s="31">
        <v>44996.06</v>
      </c>
      <c r="CG242" s="31">
        <v>0</v>
      </c>
      <c r="CH242" s="31">
        <v>234208.05</v>
      </c>
      <c r="CI242" s="31">
        <v>0</v>
      </c>
      <c r="CJ242" s="31">
        <v>0</v>
      </c>
      <c r="CK242" s="31">
        <v>0</v>
      </c>
      <c r="CL242" s="31">
        <v>25034</v>
      </c>
      <c r="CM242" s="31">
        <v>1663.5</v>
      </c>
      <c r="CN242" s="31">
        <v>61981.27</v>
      </c>
      <c r="CO242" s="31">
        <v>0</v>
      </c>
      <c r="CP242" s="31">
        <v>-717230</v>
      </c>
      <c r="CQ242" s="31">
        <v>0</v>
      </c>
      <c r="CR242" s="31">
        <v>16996</v>
      </c>
      <c r="CS242" s="31">
        <v>6218943</v>
      </c>
      <c r="CT242" s="31">
        <v>392926</v>
      </c>
    </row>
    <row r="243" spans="1:98" s="33" customFormat="1">
      <c r="A243" s="38" t="s">
        <v>335</v>
      </c>
      <c r="B243" s="31">
        <v>3032580</v>
      </c>
      <c r="C243" s="31">
        <v>0</v>
      </c>
      <c r="D243" s="31">
        <v>0</v>
      </c>
      <c r="E243" s="31">
        <v>0</v>
      </c>
      <c r="F243" s="31">
        <v>0</v>
      </c>
      <c r="G243" s="31">
        <v>283734.45</v>
      </c>
      <c r="H243" s="31">
        <v>750279.12</v>
      </c>
      <c r="I243" s="31">
        <v>0</v>
      </c>
      <c r="J243" s="31">
        <v>20093.28</v>
      </c>
      <c r="K243" s="31">
        <v>0</v>
      </c>
      <c r="L243" s="31">
        <v>0</v>
      </c>
      <c r="M243" s="31">
        <v>1914328.11</v>
      </c>
      <c r="N243" s="31">
        <v>6800</v>
      </c>
      <c r="O243" s="31">
        <v>0</v>
      </c>
      <c r="P243" s="31">
        <v>0</v>
      </c>
      <c r="Q243" s="31">
        <v>57344.79</v>
      </c>
      <c r="R243" s="31">
        <v>7758375</v>
      </c>
      <c r="S243" s="31">
        <v>5766107.2699999996</v>
      </c>
      <c r="T243" s="31">
        <v>0</v>
      </c>
      <c r="U243" s="31">
        <v>35052.68</v>
      </c>
      <c r="V243" s="31">
        <v>0</v>
      </c>
      <c r="W243" s="31">
        <v>0</v>
      </c>
      <c r="X243" s="31">
        <v>0</v>
      </c>
      <c r="Y243" s="31">
        <v>0</v>
      </c>
      <c r="Z243" s="31">
        <v>0</v>
      </c>
      <c r="AA243" s="31">
        <v>0</v>
      </c>
      <c r="AB243" s="31">
        <v>0</v>
      </c>
      <c r="AC243" s="31">
        <v>0</v>
      </c>
      <c r="AD243" s="31">
        <v>0</v>
      </c>
      <c r="AE243" s="31">
        <v>0</v>
      </c>
      <c r="AF243" s="31">
        <v>0</v>
      </c>
      <c r="AG243" s="31">
        <v>76164.160000000003</v>
      </c>
      <c r="AH243" s="31">
        <v>0</v>
      </c>
      <c r="AI243" s="31">
        <v>36796.71</v>
      </c>
      <c r="AJ243" s="31">
        <v>5653.26</v>
      </c>
      <c r="AK243" s="31">
        <v>0</v>
      </c>
      <c r="AL243" s="31">
        <v>0</v>
      </c>
      <c r="AM243" s="31">
        <v>165060.17000000001</v>
      </c>
      <c r="AN243" s="31">
        <v>38664.839999999997</v>
      </c>
      <c r="AO243" s="31">
        <v>5347.9</v>
      </c>
      <c r="AP243" s="31">
        <v>0</v>
      </c>
      <c r="AQ243" s="31">
        <v>0</v>
      </c>
      <c r="AR243" s="31">
        <v>1012549.96</v>
      </c>
      <c r="AS243" s="31">
        <v>318330.78000000003</v>
      </c>
      <c r="AT243" s="31">
        <v>1618.34</v>
      </c>
      <c r="AU243" s="31">
        <v>0</v>
      </c>
      <c r="AV243" s="31">
        <v>0</v>
      </c>
      <c r="AW243" s="31">
        <v>0</v>
      </c>
      <c r="AX243" s="31">
        <v>0</v>
      </c>
      <c r="AY243" s="31">
        <v>0</v>
      </c>
      <c r="AZ243" s="31">
        <v>3959.65</v>
      </c>
      <c r="BA243" s="31">
        <v>0</v>
      </c>
      <c r="BB243" s="31">
        <v>293069.59999999998</v>
      </c>
      <c r="BC243" s="31">
        <v>0</v>
      </c>
      <c r="BD243" s="31">
        <v>0</v>
      </c>
      <c r="BE243" s="31">
        <v>0</v>
      </c>
      <c r="BF243" s="31">
        <v>0</v>
      </c>
      <c r="BG243" s="31">
        <v>0</v>
      </c>
      <c r="BH243" s="40">
        <v>1793659</v>
      </c>
      <c r="BI243" s="31">
        <v>0</v>
      </c>
      <c r="BJ243" s="31">
        <v>0</v>
      </c>
      <c r="BK243" s="31">
        <v>0</v>
      </c>
      <c r="BL243" s="31">
        <v>0</v>
      </c>
      <c r="BM243" s="31">
        <v>1791658.9</v>
      </c>
      <c r="BN243" s="31">
        <v>0</v>
      </c>
      <c r="BO243" s="31">
        <v>0</v>
      </c>
      <c r="BP243" s="31">
        <v>0</v>
      </c>
      <c r="BQ243" s="31">
        <v>2000</v>
      </c>
      <c r="BR243" s="31">
        <v>0</v>
      </c>
      <c r="BS243" s="31">
        <v>0</v>
      </c>
      <c r="BT243" s="31">
        <v>0</v>
      </c>
      <c r="BU243" s="31">
        <v>0</v>
      </c>
      <c r="BV243" s="31">
        <v>0</v>
      </c>
      <c r="BW243" s="31">
        <v>0</v>
      </c>
      <c r="BX243" s="31">
        <v>0</v>
      </c>
      <c r="BY243" s="31">
        <v>0</v>
      </c>
      <c r="BZ243" s="31">
        <v>0</v>
      </c>
      <c r="CA243" s="31">
        <v>0</v>
      </c>
      <c r="CB243" s="31">
        <v>0</v>
      </c>
      <c r="CC243" s="31">
        <v>9055083</v>
      </c>
      <c r="CD243" s="31">
        <v>441422</v>
      </c>
      <c r="CE243" s="31">
        <v>0</v>
      </c>
      <c r="CF243" s="31">
        <v>46863.02</v>
      </c>
      <c r="CG243" s="31">
        <v>0</v>
      </c>
      <c r="CH243" s="31">
        <v>332846.40999999997</v>
      </c>
      <c r="CI243" s="31">
        <v>0</v>
      </c>
      <c r="CJ243" s="31">
        <v>0</v>
      </c>
      <c r="CK243" s="31">
        <v>0</v>
      </c>
      <c r="CL243" s="31">
        <v>47123</v>
      </c>
      <c r="CM243" s="31">
        <v>10811.9</v>
      </c>
      <c r="CN243" s="31">
        <v>562720.63</v>
      </c>
      <c r="CO243" s="31">
        <v>0</v>
      </c>
      <c r="CP243" s="31">
        <v>-1616258</v>
      </c>
      <c r="CQ243" s="31">
        <v>0</v>
      </c>
      <c r="CR243" s="31">
        <v>27460</v>
      </c>
      <c r="CS243" s="31">
        <v>8739886</v>
      </c>
      <c r="CT243" s="31">
        <v>462208</v>
      </c>
    </row>
    <row r="244" spans="1:98" s="33" customFormat="1">
      <c r="A244" s="38" t="s">
        <v>336</v>
      </c>
      <c r="B244" s="31">
        <v>3490049</v>
      </c>
      <c r="C244" s="31">
        <v>0</v>
      </c>
      <c r="D244" s="31">
        <v>0</v>
      </c>
      <c r="E244" s="31">
        <v>50465.87</v>
      </c>
      <c r="F244" s="31">
        <v>0</v>
      </c>
      <c r="G244" s="31">
        <v>195847.42</v>
      </c>
      <c r="H244" s="31">
        <v>568133.49</v>
      </c>
      <c r="I244" s="31">
        <v>0</v>
      </c>
      <c r="J244" s="31">
        <v>7843.3</v>
      </c>
      <c r="K244" s="31">
        <v>0</v>
      </c>
      <c r="L244" s="31">
        <v>0</v>
      </c>
      <c r="M244" s="31">
        <v>1727695.92</v>
      </c>
      <c r="N244" s="31">
        <v>87834.14</v>
      </c>
      <c r="O244" s="31">
        <v>807644.54</v>
      </c>
      <c r="P244" s="31">
        <v>0</v>
      </c>
      <c r="Q244" s="31">
        <v>44584.49</v>
      </c>
      <c r="R244" s="31">
        <v>9224992</v>
      </c>
      <c r="S244" s="31">
        <v>6765916.6100000003</v>
      </c>
      <c r="T244" s="31">
        <v>0</v>
      </c>
      <c r="U244" s="31">
        <v>12082.84</v>
      </c>
      <c r="V244" s="31">
        <v>0</v>
      </c>
      <c r="W244" s="31">
        <v>0</v>
      </c>
      <c r="X244" s="31">
        <v>102121.58</v>
      </c>
      <c r="Y244" s="31">
        <v>0</v>
      </c>
      <c r="Z244" s="31">
        <v>46935.21</v>
      </c>
      <c r="AA244" s="31">
        <v>0</v>
      </c>
      <c r="AB244" s="31">
        <v>750</v>
      </c>
      <c r="AC244" s="31">
        <v>0</v>
      </c>
      <c r="AD244" s="31">
        <v>11591</v>
      </c>
      <c r="AE244" s="31">
        <v>0</v>
      </c>
      <c r="AF244" s="31">
        <v>0</v>
      </c>
      <c r="AG244" s="31">
        <v>130593.54</v>
      </c>
      <c r="AH244" s="31">
        <v>0</v>
      </c>
      <c r="AI244" s="31">
        <v>102203.91</v>
      </c>
      <c r="AJ244" s="31">
        <v>20691.53</v>
      </c>
      <c r="AK244" s="31">
        <v>0</v>
      </c>
      <c r="AL244" s="31">
        <v>0</v>
      </c>
      <c r="AM244" s="31">
        <v>18247.849999999999</v>
      </c>
      <c r="AN244" s="31">
        <v>37808.54</v>
      </c>
      <c r="AO244" s="31">
        <v>48918.879999999997</v>
      </c>
      <c r="AP244" s="31">
        <v>3625</v>
      </c>
      <c r="AQ244" s="31">
        <v>0</v>
      </c>
      <c r="AR244" s="31">
        <v>1602827.06</v>
      </c>
      <c r="AS244" s="31">
        <v>0</v>
      </c>
      <c r="AT244" s="31">
        <v>42045.53</v>
      </c>
      <c r="AU244" s="31">
        <v>0</v>
      </c>
      <c r="AV244" s="31">
        <v>0</v>
      </c>
      <c r="AW244" s="31">
        <v>0</v>
      </c>
      <c r="AX244" s="31">
        <v>105</v>
      </c>
      <c r="AY244" s="31">
        <v>0</v>
      </c>
      <c r="AZ244" s="31">
        <v>2032</v>
      </c>
      <c r="BA244" s="31">
        <v>0</v>
      </c>
      <c r="BB244" s="31">
        <v>269169.32</v>
      </c>
      <c r="BC244" s="31">
        <v>6526.12</v>
      </c>
      <c r="BD244" s="31">
        <v>800</v>
      </c>
      <c r="BE244" s="31">
        <v>0</v>
      </c>
      <c r="BF244" s="31">
        <v>0</v>
      </c>
      <c r="BG244" s="31">
        <v>0</v>
      </c>
      <c r="BH244" s="40">
        <v>3139627</v>
      </c>
      <c r="BI244" s="31">
        <v>0</v>
      </c>
      <c r="BJ244" s="31">
        <v>0</v>
      </c>
      <c r="BK244" s="31">
        <v>0</v>
      </c>
      <c r="BL244" s="31">
        <v>0</v>
      </c>
      <c r="BM244" s="31">
        <v>3137660.11</v>
      </c>
      <c r="BN244" s="31">
        <v>0</v>
      </c>
      <c r="BO244" s="31">
        <v>1967</v>
      </c>
      <c r="BP244" s="31">
        <v>0</v>
      </c>
      <c r="BQ244" s="31">
        <v>0</v>
      </c>
      <c r="BR244" s="31">
        <v>0</v>
      </c>
      <c r="BS244" s="31">
        <v>0</v>
      </c>
      <c r="BT244" s="31">
        <v>0</v>
      </c>
      <c r="BU244" s="31">
        <v>0</v>
      </c>
      <c r="BV244" s="31">
        <v>0</v>
      </c>
      <c r="BW244" s="31">
        <v>0</v>
      </c>
      <c r="BX244" s="31">
        <v>0</v>
      </c>
      <c r="BY244" s="31">
        <v>0</v>
      </c>
      <c r="BZ244" s="31">
        <v>0</v>
      </c>
      <c r="CA244" s="31">
        <v>0</v>
      </c>
      <c r="CB244" s="31">
        <v>0</v>
      </c>
      <c r="CC244" s="31">
        <v>7541465</v>
      </c>
      <c r="CD244" s="31">
        <v>0</v>
      </c>
      <c r="CE244" s="31">
        <v>0</v>
      </c>
      <c r="CF244" s="31">
        <v>0</v>
      </c>
      <c r="CG244" s="31">
        <v>0</v>
      </c>
      <c r="CH244" s="31">
        <v>411584.58</v>
      </c>
      <c r="CI244" s="31">
        <v>0</v>
      </c>
      <c r="CJ244" s="31">
        <v>0</v>
      </c>
      <c r="CK244" s="31">
        <v>0</v>
      </c>
      <c r="CL244" s="31">
        <v>38288</v>
      </c>
      <c r="CM244" s="31">
        <v>0</v>
      </c>
      <c r="CN244" s="31">
        <v>55294.39</v>
      </c>
      <c r="CO244" s="31">
        <v>0</v>
      </c>
      <c r="CP244" s="31">
        <v>-1771603</v>
      </c>
      <c r="CQ244" s="31">
        <v>0</v>
      </c>
      <c r="CR244" s="31">
        <v>23242</v>
      </c>
      <c r="CS244" s="31">
        <v>8294471</v>
      </c>
      <c r="CT244" s="31">
        <v>490188</v>
      </c>
    </row>
    <row r="245" spans="1:98" s="33" customFormat="1">
      <c r="A245" s="38" t="s">
        <v>337</v>
      </c>
      <c r="B245" s="31">
        <v>4527057</v>
      </c>
      <c r="C245" s="31">
        <v>0</v>
      </c>
      <c r="D245" s="31">
        <v>0</v>
      </c>
      <c r="E245" s="31">
        <v>62728.11</v>
      </c>
      <c r="F245" s="31">
        <v>0</v>
      </c>
      <c r="G245" s="31">
        <v>580468.93000000005</v>
      </c>
      <c r="H245" s="31">
        <v>1357394.39</v>
      </c>
      <c r="I245" s="31">
        <v>0</v>
      </c>
      <c r="J245" s="31">
        <v>0</v>
      </c>
      <c r="K245" s="31">
        <v>0</v>
      </c>
      <c r="L245" s="31">
        <v>0</v>
      </c>
      <c r="M245" s="31">
        <v>2349298.41</v>
      </c>
      <c r="N245" s="31">
        <v>43112.24</v>
      </c>
      <c r="O245" s="31">
        <v>0</v>
      </c>
      <c r="P245" s="31">
        <v>0</v>
      </c>
      <c r="Q245" s="31">
        <v>134055</v>
      </c>
      <c r="R245" s="31">
        <v>10253873</v>
      </c>
      <c r="S245" s="31">
        <v>7213926.1200000001</v>
      </c>
      <c r="T245" s="31">
        <v>0</v>
      </c>
      <c r="U245" s="31">
        <v>26242.65</v>
      </c>
      <c r="V245" s="31">
        <v>0</v>
      </c>
      <c r="W245" s="31">
        <v>0</v>
      </c>
      <c r="X245" s="31">
        <v>49683.77</v>
      </c>
      <c r="Y245" s="31">
        <v>0</v>
      </c>
      <c r="Z245" s="31">
        <v>23693.91</v>
      </c>
      <c r="AA245" s="31">
        <v>0</v>
      </c>
      <c r="AB245" s="31">
        <v>0</v>
      </c>
      <c r="AC245" s="31">
        <v>0</v>
      </c>
      <c r="AD245" s="31">
        <v>27020.92</v>
      </c>
      <c r="AE245" s="31">
        <v>51943.519999999997</v>
      </c>
      <c r="AF245" s="31">
        <v>0</v>
      </c>
      <c r="AG245" s="31">
        <v>195068.51</v>
      </c>
      <c r="AH245" s="31">
        <v>0</v>
      </c>
      <c r="AI245" s="31">
        <v>135897.22</v>
      </c>
      <c r="AJ245" s="31">
        <v>5864.62</v>
      </c>
      <c r="AK245" s="31">
        <v>0</v>
      </c>
      <c r="AL245" s="31">
        <v>0</v>
      </c>
      <c r="AM245" s="31">
        <v>252990.89</v>
      </c>
      <c r="AN245" s="31">
        <v>66175.34</v>
      </c>
      <c r="AO245" s="31">
        <v>12003.65</v>
      </c>
      <c r="AP245" s="31">
        <v>0</v>
      </c>
      <c r="AQ245" s="31">
        <v>0</v>
      </c>
      <c r="AR245" s="31">
        <v>1532961.19</v>
      </c>
      <c r="AS245" s="31">
        <v>116090.25</v>
      </c>
      <c r="AT245" s="31">
        <v>-598.15</v>
      </c>
      <c r="AU245" s="31">
        <v>0</v>
      </c>
      <c r="AV245" s="31">
        <v>0</v>
      </c>
      <c r="AW245" s="31">
        <v>0</v>
      </c>
      <c r="AX245" s="31">
        <v>0</v>
      </c>
      <c r="AY245" s="31">
        <v>0</v>
      </c>
      <c r="AZ245" s="31">
        <v>15515.22</v>
      </c>
      <c r="BA245" s="31">
        <v>0</v>
      </c>
      <c r="BB245" s="31">
        <v>529393.72</v>
      </c>
      <c r="BC245" s="31">
        <v>0</v>
      </c>
      <c r="BD245" s="31">
        <v>0</v>
      </c>
      <c r="BE245" s="31">
        <v>0</v>
      </c>
      <c r="BF245" s="31">
        <v>0</v>
      </c>
      <c r="BG245" s="31">
        <v>0</v>
      </c>
      <c r="BH245" s="40">
        <v>2072521</v>
      </c>
      <c r="BI245" s="31">
        <v>0</v>
      </c>
      <c r="BJ245" s="31">
        <v>0</v>
      </c>
      <c r="BK245" s="31">
        <v>0</v>
      </c>
      <c r="BL245" s="31">
        <v>0</v>
      </c>
      <c r="BM245" s="31">
        <v>2072371.13</v>
      </c>
      <c r="BN245" s="31">
        <v>0</v>
      </c>
      <c r="BO245" s="31">
        <v>0</v>
      </c>
      <c r="BP245" s="31">
        <v>0</v>
      </c>
      <c r="BQ245" s="31">
        <v>150</v>
      </c>
      <c r="BR245" s="31">
        <v>0</v>
      </c>
      <c r="BS245" s="31">
        <v>0</v>
      </c>
      <c r="BT245" s="31">
        <v>0</v>
      </c>
      <c r="BU245" s="31">
        <v>0</v>
      </c>
      <c r="BV245" s="31">
        <v>0</v>
      </c>
      <c r="BW245" s="31">
        <v>0</v>
      </c>
      <c r="BX245" s="31">
        <v>0</v>
      </c>
      <c r="BY245" s="31">
        <v>0</v>
      </c>
      <c r="BZ245" s="31">
        <v>0</v>
      </c>
      <c r="CA245" s="31">
        <v>0</v>
      </c>
      <c r="CB245" s="31">
        <v>0</v>
      </c>
      <c r="CC245" s="31">
        <v>17237219</v>
      </c>
      <c r="CD245" s="31">
        <v>0</v>
      </c>
      <c r="CE245" s="31">
        <v>931535</v>
      </c>
      <c r="CF245" s="31">
        <v>0</v>
      </c>
      <c r="CG245" s="31">
        <v>0</v>
      </c>
      <c r="CH245" s="31">
        <v>609062.59</v>
      </c>
      <c r="CI245" s="31">
        <v>0</v>
      </c>
      <c r="CJ245" s="31">
        <v>0</v>
      </c>
      <c r="CK245" s="31">
        <v>0</v>
      </c>
      <c r="CL245" s="31">
        <v>67003</v>
      </c>
      <c r="CM245" s="31">
        <v>47509.93</v>
      </c>
      <c r="CN245" s="31">
        <v>190815.09</v>
      </c>
      <c r="CO245" s="31">
        <v>1388778</v>
      </c>
      <c r="CP245" s="31">
        <v>-2601003.61</v>
      </c>
      <c r="CQ245" s="31">
        <v>-1435473.39</v>
      </c>
      <c r="CR245" s="31">
        <v>48886</v>
      </c>
      <c r="CS245" s="31">
        <v>17227994</v>
      </c>
      <c r="CT245" s="31">
        <v>762112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6"/>
  <sheetViews>
    <sheetView workbookViewId="0">
      <selection activeCell="R2" sqref="R2"/>
    </sheetView>
  </sheetViews>
  <sheetFormatPr defaultColWidth="8.875" defaultRowHeight="15"/>
  <cols>
    <col min="1" max="1" width="56" style="35" customWidth="1"/>
    <col min="2" max="2" width="17.625" style="34" customWidth="1"/>
    <col min="3" max="3" width="37.5" style="34" customWidth="1"/>
    <col min="4" max="4" width="16" style="34" customWidth="1"/>
    <col min="5" max="5" width="33" style="34" customWidth="1"/>
    <col min="6" max="6" width="27.375" style="34" customWidth="1"/>
    <col min="7" max="7" width="57" style="34" customWidth="1"/>
    <col min="8" max="8" width="35.625" style="34" customWidth="1"/>
    <col min="9" max="9" width="28.5" style="34" customWidth="1"/>
    <col min="10" max="10" width="46.375" style="34" customWidth="1"/>
    <col min="11" max="11" width="17.625" style="34" customWidth="1"/>
    <col min="12" max="12" width="53.625" style="34" customWidth="1"/>
    <col min="13" max="13" width="17.375" style="34" customWidth="1"/>
    <col min="14" max="14" width="18.125" style="34" customWidth="1"/>
    <col min="15" max="15" width="28.625" style="34" customWidth="1"/>
    <col min="16" max="16" width="17.625" style="34" customWidth="1"/>
    <col min="17" max="17" width="27.375" style="34" customWidth="1"/>
    <col min="18" max="18" width="31.875" style="34" customWidth="1"/>
    <col min="19" max="19" width="38.625" style="34" customWidth="1"/>
    <col min="20" max="20" width="33" style="34" customWidth="1"/>
    <col min="21" max="21" width="32.375" style="34" customWidth="1"/>
    <col min="22" max="22" width="22" style="34" customWidth="1"/>
    <col min="23" max="23" width="8.875" style="34"/>
    <col min="24" max="24" width="27.875" style="34" customWidth="1"/>
    <col min="25" max="16384" width="8.875" style="34"/>
  </cols>
  <sheetData>
    <row r="1" spans="1:24" s="30" customFormat="1">
      <c r="A1" s="36" t="s">
        <v>627</v>
      </c>
      <c r="B1" s="37" t="s">
        <v>497</v>
      </c>
      <c r="C1" s="37" t="s">
        <v>628</v>
      </c>
      <c r="D1" s="37" t="s">
        <v>629</v>
      </c>
      <c r="E1" s="37" t="s">
        <v>630</v>
      </c>
      <c r="F1" s="37" t="s">
        <v>631</v>
      </c>
      <c r="G1" s="37" t="s">
        <v>632</v>
      </c>
      <c r="H1" s="37" t="s">
        <v>633</v>
      </c>
      <c r="I1" s="37" t="s">
        <v>634</v>
      </c>
      <c r="J1" s="37" t="s">
        <v>635</v>
      </c>
      <c r="K1" s="37" t="s">
        <v>636</v>
      </c>
      <c r="L1" s="37" t="s">
        <v>637</v>
      </c>
      <c r="M1" s="37" t="s">
        <v>638</v>
      </c>
      <c r="N1" s="37" t="s">
        <v>639</v>
      </c>
      <c r="O1" s="37" t="s">
        <v>640</v>
      </c>
      <c r="P1" s="37" t="s">
        <v>641</v>
      </c>
      <c r="Q1" s="37" t="s">
        <v>642</v>
      </c>
      <c r="R1" s="37" t="s">
        <v>643</v>
      </c>
      <c r="S1" s="37" t="s">
        <v>644</v>
      </c>
      <c r="T1" s="37" t="s">
        <v>645</v>
      </c>
      <c r="U1" s="37" t="s">
        <v>646</v>
      </c>
      <c r="V1" s="37" t="s">
        <v>647</v>
      </c>
      <c r="X1" s="30" t="s">
        <v>682</v>
      </c>
    </row>
    <row r="2" spans="1:24" s="32" customFormat="1" ht="14.25">
      <c r="A2" s="38" t="s">
        <v>179</v>
      </c>
      <c r="B2" s="31">
        <v>49092239</v>
      </c>
      <c r="C2" s="31">
        <v>0</v>
      </c>
      <c r="D2" s="31">
        <v>0</v>
      </c>
      <c r="E2" s="31">
        <v>527501.09</v>
      </c>
      <c r="F2" s="31">
        <v>1117362.75</v>
      </c>
      <c r="G2" s="31">
        <v>2946479.39</v>
      </c>
      <c r="H2" s="31">
        <v>138509.78</v>
      </c>
      <c r="I2" s="31">
        <v>561591.66</v>
      </c>
      <c r="J2" s="31">
        <v>1421724.78</v>
      </c>
      <c r="K2" s="31">
        <v>24017603.559999999</v>
      </c>
      <c r="L2" s="31">
        <v>2458252.19</v>
      </c>
      <c r="M2" s="31">
        <v>0</v>
      </c>
      <c r="N2" s="31">
        <v>7786221.9699999997</v>
      </c>
      <c r="O2" s="31">
        <v>279038.58</v>
      </c>
      <c r="P2" s="31">
        <v>1056899.24</v>
      </c>
      <c r="Q2" s="31">
        <v>1621375.04</v>
      </c>
      <c r="R2" s="31">
        <v>2062116.21</v>
      </c>
      <c r="S2" s="31">
        <v>2114919.56</v>
      </c>
      <c r="T2" s="31">
        <v>211636.83</v>
      </c>
      <c r="U2" s="31">
        <v>771006.38</v>
      </c>
      <c r="V2" s="31">
        <v>0</v>
      </c>
      <c r="X2" s="32">
        <f>J2+O2+U2</f>
        <v>2471769.7400000002</v>
      </c>
    </row>
    <row r="3" spans="1:24" s="33" customFormat="1">
      <c r="A3" s="38" t="s">
        <v>180</v>
      </c>
      <c r="B3" s="31">
        <v>23239990</v>
      </c>
      <c r="C3" s="31">
        <v>0</v>
      </c>
      <c r="D3" s="31">
        <v>420150</v>
      </c>
      <c r="E3" s="31">
        <v>338894.52</v>
      </c>
      <c r="F3" s="31">
        <v>0</v>
      </c>
      <c r="G3" s="31">
        <v>383678.69</v>
      </c>
      <c r="H3" s="31">
        <v>67947.87</v>
      </c>
      <c r="I3" s="31">
        <v>481825.49</v>
      </c>
      <c r="J3" s="31">
        <v>436101.2</v>
      </c>
      <c r="K3" s="31">
        <v>11522300.619999999</v>
      </c>
      <c r="L3" s="31">
        <v>1342296.08</v>
      </c>
      <c r="M3" s="31">
        <v>0</v>
      </c>
      <c r="N3" s="31">
        <v>4243757.62</v>
      </c>
      <c r="O3" s="31">
        <v>148280.74</v>
      </c>
      <c r="P3" s="31">
        <v>385830.55</v>
      </c>
      <c r="Q3" s="31">
        <v>1031617.58</v>
      </c>
      <c r="R3" s="31">
        <v>1251135.47</v>
      </c>
      <c r="S3" s="31">
        <v>999324.89</v>
      </c>
      <c r="T3" s="31">
        <v>186806.17</v>
      </c>
      <c r="U3" s="31">
        <v>42.31</v>
      </c>
      <c r="V3" s="31">
        <v>0</v>
      </c>
      <c r="X3" s="32">
        <f t="shared" ref="X3:X66" si="0">J3+O3+U3</f>
        <v>584424.25</v>
      </c>
    </row>
    <row r="4" spans="1:24" s="33" customFormat="1">
      <c r="A4" s="38" t="s">
        <v>597</v>
      </c>
      <c r="B4" s="31">
        <v>0</v>
      </c>
      <c r="C4" s="31">
        <v>0</v>
      </c>
      <c r="D4" s="31">
        <v>0</v>
      </c>
      <c r="E4" s="31">
        <v>0</v>
      </c>
      <c r="F4" s="31">
        <v>0</v>
      </c>
      <c r="G4" s="31">
        <v>0</v>
      </c>
      <c r="H4" s="31">
        <v>0</v>
      </c>
      <c r="I4" s="31">
        <v>0</v>
      </c>
      <c r="J4" s="31">
        <v>0</v>
      </c>
      <c r="K4" s="31">
        <v>0</v>
      </c>
      <c r="L4" s="31">
        <v>0</v>
      </c>
      <c r="M4" s="31">
        <v>0</v>
      </c>
      <c r="N4" s="31">
        <v>0</v>
      </c>
      <c r="O4" s="31">
        <v>0</v>
      </c>
      <c r="P4" s="31">
        <v>0</v>
      </c>
      <c r="Q4" s="31">
        <v>0</v>
      </c>
      <c r="R4" s="31">
        <v>0</v>
      </c>
      <c r="S4" s="31">
        <v>0</v>
      </c>
      <c r="T4" s="31">
        <v>0</v>
      </c>
      <c r="U4" s="31">
        <v>0</v>
      </c>
      <c r="V4" s="31">
        <v>0</v>
      </c>
      <c r="X4" s="32">
        <f t="shared" si="0"/>
        <v>0</v>
      </c>
    </row>
    <row r="5" spans="1:24" s="33" customFormat="1">
      <c r="A5" s="38" t="s">
        <v>338</v>
      </c>
      <c r="B5" s="31">
        <v>867461388</v>
      </c>
      <c r="C5" s="31">
        <v>317803.90000000002</v>
      </c>
      <c r="D5" s="31">
        <v>15627605</v>
      </c>
      <c r="E5" s="31">
        <v>11238566.970000001</v>
      </c>
      <c r="F5" s="31">
        <v>0</v>
      </c>
      <c r="G5" s="31">
        <v>69064321.859999999</v>
      </c>
      <c r="H5" s="31">
        <v>2440200.5699999998</v>
      </c>
      <c r="I5" s="31">
        <v>16913706.57</v>
      </c>
      <c r="J5" s="31">
        <v>48742832.159999996</v>
      </c>
      <c r="K5" s="31">
        <v>454597047.67000002</v>
      </c>
      <c r="L5" s="31">
        <v>76502907.569999993</v>
      </c>
      <c r="M5" s="31">
        <v>0</v>
      </c>
      <c r="N5" s="31">
        <v>288955</v>
      </c>
      <c r="O5" s="31">
        <v>3472041.35</v>
      </c>
      <c r="P5" s="31">
        <v>31526738.120000001</v>
      </c>
      <c r="Q5" s="31">
        <v>43525480.710000001</v>
      </c>
      <c r="R5" s="31">
        <v>26230976.93</v>
      </c>
      <c r="S5" s="31">
        <v>30934429.890000001</v>
      </c>
      <c r="T5" s="31">
        <v>10070493.960000001</v>
      </c>
      <c r="U5" s="31">
        <v>25967280.030000001</v>
      </c>
      <c r="V5" s="31">
        <v>0</v>
      </c>
      <c r="X5" s="32">
        <f t="shared" si="0"/>
        <v>78182153.539999992</v>
      </c>
    </row>
    <row r="6" spans="1:24" s="33" customFormat="1">
      <c r="A6" s="38" t="s">
        <v>598</v>
      </c>
      <c r="B6" s="31">
        <v>0</v>
      </c>
      <c r="C6" s="31">
        <v>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X6" s="32">
        <f t="shared" si="0"/>
        <v>0</v>
      </c>
    </row>
    <row r="7" spans="1:24" s="33" customFormat="1">
      <c r="A7" s="38" t="s">
        <v>181</v>
      </c>
      <c r="B7" s="31">
        <v>32396675</v>
      </c>
      <c r="C7" s="31">
        <v>0</v>
      </c>
      <c r="D7" s="31">
        <v>352912.49</v>
      </c>
      <c r="E7" s="31">
        <v>424854.56</v>
      </c>
      <c r="F7" s="31">
        <v>198.63</v>
      </c>
      <c r="G7" s="31">
        <v>7743869.5</v>
      </c>
      <c r="H7" s="31">
        <v>45823.89</v>
      </c>
      <c r="I7" s="31">
        <v>358387.76</v>
      </c>
      <c r="J7" s="31">
        <v>589236.36</v>
      </c>
      <c r="K7" s="31">
        <v>13583617.92</v>
      </c>
      <c r="L7" s="31">
        <v>1751738.43</v>
      </c>
      <c r="M7" s="31">
        <v>0</v>
      </c>
      <c r="N7" s="31">
        <v>2575157.36</v>
      </c>
      <c r="O7" s="31">
        <v>124043.41</v>
      </c>
      <c r="P7" s="31">
        <v>1267932.81</v>
      </c>
      <c r="Q7" s="31">
        <v>1220763.2</v>
      </c>
      <c r="R7" s="31">
        <v>1251737.2</v>
      </c>
      <c r="S7" s="31">
        <v>897691.73</v>
      </c>
      <c r="T7" s="31">
        <v>208709.96</v>
      </c>
      <c r="U7" s="31">
        <v>0</v>
      </c>
      <c r="V7" s="31">
        <v>0</v>
      </c>
      <c r="X7" s="32">
        <f t="shared" si="0"/>
        <v>713279.77</v>
      </c>
    </row>
    <row r="8" spans="1:24" s="33" customFormat="1">
      <c r="A8" s="38" t="s">
        <v>182</v>
      </c>
      <c r="B8" s="31">
        <v>5257302</v>
      </c>
      <c r="C8" s="31">
        <v>0</v>
      </c>
      <c r="D8" s="31">
        <v>87410.84</v>
      </c>
      <c r="E8" s="31">
        <v>6393.44</v>
      </c>
      <c r="F8" s="31">
        <v>0</v>
      </c>
      <c r="G8" s="31">
        <v>0</v>
      </c>
      <c r="H8" s="31">
        <v>45060.27</v>
      </c>
      <c r="I8" s="31">
        <v>281633.05</v>
      </c>
      <c r="J8" s="31">
        <v>25113.73</v>
      </c>
      <c r="K8" s="31">
        <v>1498968.78</v>
      </c>
      <c r="L8" s="31">
        <v>318477.14</v>
      </c>
      <c r="M8" s="31">
        <v>0</v>
      </c>
      <c r="N8" s="31">
        <v>2089328.53</v>
      </c>
      <c r="O8" s="31">
        <v>40413.629999999997</v>
      </c>
      <c r="P8" s="31">
        <v>51551.37</v>
      </c>
      <c r="Q8" s="31">
        <v>279155.08</v>
      </c>
      <c r="R8" s="31">
        <v>226872.37</v>
      </c>
      <c r="S8" s="31">
        <v>223151.35999999999</v>
      </c>
      <c r="T8" s="31">
        <v>83772.13</v>
      </c>
      <c r="U8" s="31">
        <v>0</v>
      </c>
      <c r="V8" s="31">
        <v>0</v>
      </c>
      <c r="X8" s="32">
        <f t="shared" si="0"/>
        <v>65527.360000000001</v>
      </c>
    </row>
    <row r="9" spans="1:24" s="33" customFormat="1">
      <c r="A9" s="38" t="s">
        <v>183</v>
      </c>
      <c r="B9" s="31">
        <v>67298476</v>
      </c>
      <c r="C9" s="31">
        <v>75380.67</v>
      </c>
      <c r="D9" s="31">
        <v>5985000</v>
      </c>
      <c r="E9" s="31">
        <v>827405.63</v>
      </c>
      <c r="F9" s="31">
        <v>133391.79</v>
      </c>
      <c r="G9" s="31">
        <v>0</v>
      </c>
      <c r="H9" s="31">
        <v>192161.54</v>
      </c>
      <c r="I9" s="31">
        <v>980483.81</v>
      </c>
      <c r="J9" s="31">
        <v>1493486.86</v>
      </c>
      <c r="K9" s="31">
        <v>33369458.469999999</v>
      </c>
      <c r="L9" s="31">
        <v>3955590.08</v>
      </c>
      <c r="M9" s="31">
        <v>0</v>
      </c>
      <c r="N9" s="31">
        <v>6586906.2999999998</v>
      </c>
      <c r="O9" s="31">
        <v>349730.26</v>
      </c>
      <c r="P9" s="31">
        <v>1814467.97</v>
      </c>
      <c r="Q9" s="31">
        <v>2931718.45</v>
      </c>
      <c r="R9" s="31">
        <v>4186632.46</v>
      </c>
      <c r="S9" s="31">
        <v>3286771.61</v>
      </c>
      <c r="T9" s="31">
        <v>980524.47</v>
      </c>
      <c r="U9" s="31">
        <v>149366.1</v>
      </c>
      <c r="V9" s="31">
        <v>0</v>
      </c>
      <c r="X9" s="32">
        <f t="shared" si="0"/>
        <v>1992583.2200000002</v>
      </c>
    </row>
    <row r="10" spans="1:24" s="33" customFormat="1">
      <c r="A10" s="38" t="s">
        <v>184</v>
      </c>
      <c r="B10" s="31">
        <v>40102669</v>
      </c>
      <c r="C10" s="31">
        <v>0</v>
      </c>
      <c r="D10" s="31">
        <v>2298150</v>
      </c>
      <c r="E10" s="31">
        <v>512769.65</v>
      </c>
      <c r="F10" s="31">
        <v>211610.06</v>
      </c>
      <c r="G10" s="31">
        <v>1209303.5</v>
      </c>
      <c r="H10" s="31">
        <v>120995.79</v>
      </c>
      <c r="I10" s="31">
        <v>445493.53</v>
      </c>
      <c r="J10" s="31">
        <v>727624.96</v>
      </c>
      <c r="K10" s="31">
        <v>18278688.550000001</v>
      </c>
      <c r="L10" s="31">
        <v>1973949.26</v>
      </c>
      <c r="M10" s="31">
        <v>0</v>
      </c>
      <c r="N10" s="31">
        <v>7617244.0099999998</v>
      </c>
      <c r="O10" s="31">
        <v>222727.13</v>
      </c>
      <c r="P10" s="31">
        <v>598410.29</v>
      </c>
      <c r="Q10" s="31">
        <v>1949114.08</v>
      </c>
      <c r="R10" s="31">
        <v>1657932.21</v>
      </c>
      <c r="S10" s="31">
        <v>2026327.55</v>
      </c>
      <c r="T10" s="31">
        <v>222141.22</v>
      </c>
      <c r="U10" s="31">
        <v>30187.5</v>
      </c>
      <c r="V10" s="31">
        <v>0</v>
      </c>
      <c r="X10" s="32">
        <f t="shared" si="0"/>
        <v>980539.59</v>
      </c>
    </row>
    <row r="11" spans="1:24" s="33" customFormat="1">
      <c r="A11" s="38" t="s">
        <v>185</v>
      </c>
      <c r="B11" s="31">
        <v>149891006</v>
      </c>
      <c r="C11" s="31">
        <v>0</v>
      </c>
      <c r="D11" s="31">
        <v>7433355.71</v>
      </c>
      <c r="E11" s="31">
        <v>1352503.72</v>
      </c>
      <c r="F11" s="31">
        <v>420876.36</v>
      </c>
      <c r="G11" s="31">
        <v>10306531.199999999</v>
      </c>
      <c r="H11" s="31">
        <v>242579.19</v>
      </c>
      <c r="I11" s="31">
        <v>1193627.69</v>
      </c>
      <c r="J11" s="31">
        <v>4061996.7</v>
      </c>
      <c r="K11" s="31">
        <v>79107488.840000004</v>
      </c>
      <c r="L11" s="31">
        <v>7121860.4100000001</v>
      </c>
      <c r="M11" s="31">
        <v>0</v>
      </c>
      <c r="N11" s="31">
        <v>10367909.439999999</v>
      </c>
      <c r="O11" s="31">
        <v>99388.91</v>
      </c>
      <c r="P11" s="31">
        <v>3695991.96</v>
      </c>
      <c r="Q11" s="31">
        <v>6620086.8499999996</v>
      </c>
      <c r="R11" s="31">
        <v>6944301.54</v>
      </c>
      <c r="S11" s="31">
        <v>8679480.8399999999</v>
      </c>
      <c r="T11" s="31">
        <v>1868708.34</v>
      </c>
      <c r="U11" s="31">
        <v>374318.3</v>
      </c>
      <c r="V11" s="31">
        <v>0</v>
      </c>
      <c r="X11" s="32">
        <f t="shared" si="0"/>
        <v>4535703.91</v>
      </c>
    </row>
    <row r="12" spans="1:24" s="33" customFormat="1">
      <c r="A12" s="38" t="s">
        <v>186</v>
      </c>
      <c r="B12" s="31">
        <v>175734741</v>
      </c>
      <c r="C12" s="31">
        <v>0</v>
      </c>
      <c r="D12" s="31">
        <v>14840885.810000001</v>
      </c>
      <c r="E12" s="31">
        <v>1718656.18</v>
      </c>
      <c r="F12" s="31">
        <v>3151294.65</v>
      </c>
      <c r="G12" s="31">
        <v>6796397.1500000004</v>
      </c>
      <c r="H12" s="31">
        <v>506871.83</v>
      </c>
      <c r="I12" s="31">
        <v>839221.89</v>
      </c>
      <c r="J12" s="31">
        <v>1092661.8999999999</v>
      </c>
      <c r="K12" s="31">
        <v>92061155.140000001</v>
      </c>
      <c r="L12" s="31">
        <v>9735431.6400000006</v>
      </c>
      <c r="M12" s="31">
        <v>0</v>
      </c>
      <c r="N12" s="31">
        <v>14614537.810000001</v>
      </c>
      <c r="O12" s="31">
        <v>170623.23</v>
      </c>
      <c r="P12" s="31">
        <v>3975887.51</v>
      </c>
      <c r="Q12" s="31">
        <v>7768505.2400000002</v>
      </c>
      <c r="R12" s="31">
        <v>6961595.0300000003</v>
      </c>
      <c r="S12" s="31">
        <v>7525232.6399999997</v>
      </c>
      <c r="T12" s="31">
        <v>1577165.27</v>
      </c>
      <c r="U12" s="31">
        <v>2398617.73</v>
      </c>
      <c r="V12" s="31">
        <v>0</v>
      </c>
      <c r="X12" s="32">
        <f t="shared" si="0"/>
        <v>3661902.86</v>
      </c>
    </row>
    <row r="13" spans="1:24" s="33" customFormat="1">
      <c r="A13" s="38" t="s">
        <v>187</v>
      </c>
      <c r="B13" s="31">
        <v>35614342</v>
      </c>
      <c r="C13" s="31">
        <v>0</v>
      </c>
      <c r="D13" s="31">
        <v>871035</v>
      </c>
      <c r="E13" s="31">
        <v>435456.73</v>
      </c>
      <c r="F13" s="31">
        <v>92198.16</v>
      </c>
      <c r="G13" s="31">
        <v>353946.12</v>
      </c>
      <c r="H13" s="31">
        <v>111344.06</v>
      </c>
      <c r="I13" s="31">
        <v>477664.15</v>
      </c>
      <c r="J13" s="31">
        <v>1088362.92</v>
      </c>
      <c r="K13" s="31">
        <v>21034006.690000001</v>
      </c>
      <c r="L13" s="31">
        <v>2702598.1</v>
      </c>
      <c r="M13" s="31">
        <v>0</v>
      </c>
      <c r="N13" s="31">
        <v>2024562.72</v>
      </c>
      <c r="O13" s="31">
        <v>81388.649999999994</v>
      </c>
      <c r="P13" s="31">
        <v>689744.28</v>
      </c>
      <c r="Q13" s="31">
        <v>1921565.41</v>
      </c>
      <c r="R13" s="31">
        <v>1814092.56</v>
      </c>
      <c r="S13" s="31">
        <v>1438950.34</v>
      </c>
      <c r="T13" s="31">
        <v>404528.67</v>
      </c>
      <c r="U13" s="31">
        <v>72897.320000000007</v>
      </c>
      <c r="V13" s="31">
        <v>0</v>
      </c>
      <c r="X13" s="32">
        <f t="shared" si="0"/>
        <v>1242648.8899999999</v>
      </c>
    </row>
    <row r="14" spans="1:24" s="33" customFormat="1">
      <c r="A14" s="38" t="s">
        <v>188</v>
      </c>
      <c r="B14" s="31">
        <v>34175974</v>
      </c>
      <c r="C14" s="31">
        <v>0</v>
      </c>
      <c r="D14" s="31">
        <v>1761050</v>
      </c>
      <c r="E14" s="31">
        <v>397395.61</v>
      </c>
      <c r="F14" s="31">
        <v>1040.29</v>
      </c>
      <c r="G14" s="31">
        <v>200614.57</v>
      </c>
      <c r="H14" s="31">
        <v>187468.79999999999</v>
      </c>
      <c r="I14" s="31">
        <v>690426.54</v>
      </c>
      <c r="J14" s="31">
        <v>642303.84</v>
      </c>
      <c r="K14" s="31">
        <v>19865647.149999999</v>
      </c>
      <c r="L14" s="31">
        <v>1985978.35</v>
      </c>
      <c r="M14" s="31">
        <v>0</v>
      </c>
      <c r="N14" s="31">
        <v>1915009.96</v>
      </c>
      <c r="O14" s="31">
        <v>108647.9</v>
      </c>
      <c r="P14" s="31">
        <v>1099228.58</v>
      </c>
      <c r="Q14" s="31">
        <v>1343257.01</v>
      </c>
      <c r="R14" s="31">
        <v>1944733.47</v>
      </c>
      <c r="S14" s="31">
        <v>1694740.71</v>
      </c>
      <c r="T14" s="31">
        <v>168077.44</v>
      </c>
      <c r="U14" s="31">
        <v>170353.28</v>
      </c>
      <c r="V14" s="31">
        <v>0</v>
      </c>
      <c r="X14" s="32">
        <f t="shared" si="0"/>
        <v>921305.02</v>
      </c>
    </row>
    <row r="15" spans="1:24" s="33" customFormat="1">
      <c r="A15" s="38" t="s">
        <v>189</v>
      </c>
      <c r="B15" s="31">
        <v>319019406</v>
      </c>
      <c r="C15" s="31">
        <v>0</v>
      </c>
      <c r="D15" s="31">
        <v>585339.29</v>
      </c>
      <c r="E15" s="31">
        <v>4085584.63</v>
      </c>
      <c r="F15" s="31">
        <v>3702130.96</v>
      </c>
      <c r="G15" s="31">
        <v>55503427.32</v>
      </c>
      <c r="H15" s="31">
        <v>2202104.66</v>
      </c>
      <c r="I15" s="31">
        <v>2919064.75</v>
      </c>
      <c r="J15" s="31">
        <v>15113833.15</v>
      </c>
      <c r="K15" s="31">
        <v>150209119.08000001</v>
      </c>
      <c r="L15" s="31">
        <v>20976200.550000001</v>
      </c>
      <c r="M15" s="31">
        <v>0</v>
      </c>
      <c r="N15" s="31">
        <v>2107510.8199999998</v>
      </c>
      <c r="O15" s="31">
        <v>3707370.46</v>
      </c>
      <c r="P15" s="31">
        <v>8966391.8399999999</v>
      </c>
      <c r="Q15" s="31">
        <v>14901034.17</v>
      </c>
      <c r="R15" s="31">
        <v>16536470</v>
      </c>
      <c r="S15" s="31">
        <v>10768753.720000001</v>
      </c>
      <c r="T15" s="31">
        <v>2672252.31</v>
      </c>
      <c r="U15" s="31">
        <v>4062818.21</v>
      </c>
      <c r="V15" s="31">
        <v>0</v>
      </c>
      <c r="X15" s="32">
        <f t="shared" si="0"/>
        <v>22884021.82</v>
      </c>
    </row>
    <row r="16" spans="1:24" s="33" customFormat="1">
      <c r="A16" s="38" t="s">
        <v>190</v>
      </c>
      <c r="B16" s="31">
        <v>26036443</v>
      </c>
      <c r="C16" s="31">
        <v>45358.64</v>
      </c>
      <c r="D16" s="31">
        <v>1084805.6299999999</v>
      </c>
      <c r="E16" s="31">
        <v>361642.8</v>
      </c>
      <c r="F16" s="31">
        <v>0</v>
      </c>
      <c r="G16" s="31">
        <v>43528.25</v>
      </c>
      <c r="H16" s="31">
        <v>49911.15</v>
      </c>
      <c r="I16" s="31">
        <v>450003.68</v>
      </c>
      <c r="J16" s="31">
        <v>306763.46999999997</v>
      </c>
      <c r="K16" s="31">
        <v>15153207.4</v>
      </c>
      <c r="L16" s="31">
        <v>1688660.21</v>
      </c>
      <c r="M16" s="31">
        <v>0</v>
      </c>
      <c r="N16" s="31">
        <v>1042104.66</v>
      </c>
      <c r="O16" s="31">
        <v>114177.53</v>
      </c>
      <c r="P16" s="31">
        <v>773640.53</v>
      </c>
      <c r="Q16" s="31">
        <v>1478114.82</v>
      </c>
      <c r="R16" s="31">
        <v>1828886.04</v>
      </c>
      <c r="S16" s="31">
        <v>1421312.93</v>
      </c>
      <c r="T16" s="31">
        <v>168274.71</v>
      </c>
      <c r="U16" s="31">
        <v>26050.49</v>
      </c>
      <c r="V16" s="31">
        <v>0</v>
      </c>
      <c r="X16" s="32">
        <f t="shared" si="0"/>
        <v>446991.49</v>
      </c>
    </row>
    <row r="17" spans="1:24" s="33" customFormat="1">
      <c r="A17" s="38" t="s">
        <v>191</v>
      </c>
      <c r="B17" s="31">
        <v>35463617</v>
      </c>
      <c r="C17" s="31">
        <v>0</v>
      </c>
      <c r="D17" s="31">
        <v>636707.88</v>
      </c>
      <c r="E17" s="31">
        <v>650300.68999999994</v>
      </c>
      <c r="F17" s="31">
        <v>0</v>
      </c>
      <c r="G17" s="31">
        <v>2475</v>
      </c>
      <c r="H17" s="31">
        <v>2427.7800000000002</v>
      </c>
      <c r="I17" s="31">
        <v>801483.73</v>
      </c>
      <c r="J17" s="31">
        <v>759144.88</v>
      </c>
      <c r="K17" s="31">
        <v>21660657</v>
      </c>
      <c r="L17" s="31">
        <v>2707087.02</v>
      </c>
      <c r="M17" s="31">
        <v>0</v>
      </c>
      <c r="N17" s="31">
        <v>499511.8</v>
      </c>
      <c r="O17" s="31">
        <v>159780.72</v>
      </c>
      <c r="P17" s="31">
        <v>730744.11</v>
      </c>
      <c r="Q17" s="31">
        <v>1738681.96</v>
      </c>
      <c r="R17" s="31">
        <v>2311404.6</v>
      </c>
      <c r="S17" s="31">
        <v>2602934.2200000002</v>
      </c>
      <c r="T17" s="31">
        <v>192560.65</v>
      </c>
      <c r="U17" s="31">
        <v>7714.64</v>
      </c>
      <c r="V17" s="31">
        <v>0</v>
      </c>
      <c r="X17" s="32">
        <f t="shared" si="0"/>
        <v>926640.24</v>
      </c>
    </row>
    <row r="18" spans="1:24" s="33" customFormat="1">
      <c r="A18" s="38" t="s">
        <v>339</v>
      </c>
      <c r="B18" s="31">
        <v>33986447</v>
      </c>
      <c r="C18" s="31">
        <v>0</v>
      </c>
      <c r="D18" s="31">
        <v>7715579.46</v>
      </c>
      <c r="E18" s="31">
        <v>282489.53999999998</v>
      </c>
      <c r="F18" s="31">
        <v>450459.67</v>
      </c>
      <c r="G18" s="31">
        <v>2135980.2400000002</v>
      </c>
      <c r="H18" s="31">
        <v>0</v>
      </c>
      <c r="I18" s="31">
        <v>696923.83</v>
      </c>
      <c r="J18" s="31">
        <v>199779.66</v>
      </c>
      <c r="K18" s="31">
        <v>14071091.140000001</v>
      </c>
      <c r="L18" s="31">
        <v>1461873.03</v>
      </c>
      <c r="M18" s="31">
        <v>0</v>
      </c>
      <c r="N18" s="31">
        <v>3337141.34</v>
      </c>
      <c r="O18" s="31">
        <v>551126.25</v>
      </c>
      <c r="P18" s="31">
        <v>605804.74</v>
      </c>
      <c r="Q18" s="31">
        <v>1283516.8700000001</v>
      </c>
      <c r="R18" s="31">
        <v>762583</v>
      </c>
      <c r="S18" s="31">
        <v>100960.68</v>
      </c>
      <c r="T18" s="31">
        <v>307608.84999999998</v>
      </c>
      <c r="U18" s="31">
        <v>23529.09</v>
      </c>
      <c r="V18" s="31">
        <v>0</v>
      </c>
      <c r="X18" s="32">
        <f t="shared" si="0"/>
        <v>774435</v>
      </c>
    </row>
    <row r="19" spans="1:24" s="33" customFormat="1">
      <c r="A19" s="38" t="s">
        <v>192</v>
      </c>
      <c r="B19" s="31">
        <v>29704818</v>
      </c>
      <c r="C19" s="31">
        <v>0</v>
      </c>
      <c r="D19" s="31">
        <v>1430844.67</v>
      </c>
      <c r="E19" s="31">
        <v>278155.81</v>
      </c>
      <c r="F19" s="31">
        <v>379524.15</v>
      </c>
      <c r="G19" s="31">
        <v>846977.43</v>
      </c>
      <c r="H19" s="31">
        <v>223873.94</v>
      </c>
      <c r="I19" s="31">
        <v>774389.64</v>
      </c>
      <c r="J19" s="31">
        <v>968231.53</v>
      </c>
      <c r="K19" s="31">
        <v>13155156.82</v>
      </c>
      <c r="L19" s="31">
        <v>1815314.05</v>
      </c>
      <c r="M19" s="31">
        <v>0</v>
      </c>
      <c r="N19" s="31">
        <v>3679035.81</v>
      </c>
      <c r="O19" s="31">
        <v>64020.01</v>
      </c>
      <c r="P19" s="31">
        <v>1196966.03</v>
      </c>
      <c r="Q19" s="31">
        <v>1251451.77</v>
      </c>
      <c r="R19" s="31">
        <v>1917108.65</v>
      </c>
      <c r="S19" s="31">
        <v>1402059.12</v>
      </c>
      <c r="T19" s="31">
        <v>318373.65000000002</v>
      </c>
      <c r="U19" s="31">
        <v>3334.65</v>
      </c>
      <c r="V19" s="31">
        <v>0</v>
      </c>
      <c r="X19" s="32">
        <f t="shared" si="0"/>
        <v>1035586.1900000001</v>
      </c>
    </row>
    <row r="20" spans="1:24" s="33" customFormat="1">
      <c r="A20" s="38" t="s">
        <v>193</v>
      </c>
      <c r="B20" s="31">
        <v>117192819</v>
      </c>
      <c r="C20" s="31">
        <v>702504.84</v>
      </c>
      <c r="D20" s="31">
        <v>5143350</v>
      </c>
      <c r="E20" s="31">
        <v>1136335.21</v>
      </c>
      <c r="F20" s="31">
        <v>296018.03000000003</v>
      </c>
      <c r="G20" s="31">
        <v>24724387.370000001</v>
      </c>
      <c r="H20" s="31">
        <v>86126.98</v>
      </c>
      <c r="I20" s="31">
        <v>547668.16</v>
      </c>
      <c r="J20" s="31">
        <v>1513297.21</v>
      </c>
      <c r="K20" s="31">
        <v>41622066.909999996</v>
      </c>
      <c r="L20" s="31">
        <v>5476536.5899999999</v>
      </c>
      <c r="M20" s="31">
        <v>0</v>
      </c>
      <c r="N20" s="31">
        <v>21455641.879999999</v>
      </c>
      <c r="O20" s="31">
        <v>166985.79999999999</v>
      </c>
      <c r="P20" s="31">
        <v>2517340.44</v>
      </c>
      <c r="Q20" s="31">
        <v>3427491.18</v>
      </c>
      <c r="R20" s="31">
        <v>4645844.5199999996</v>
      </c>
      <c r="S20" s="31">
        <v>3038952.39</v>
      </c>
      <c r="T20" s="31">
        <v>485462.02</v>
      </c>
      <c r="U20" s="31">
        <v>206809.34</v>
      </c>
      <c r="V20" s="31">
        <v>0</v>
      </c>
      <c r="X20" s="32">
        <f t="shared" si="0"/>
        <v>1887092.35</v>
      </c>
    </row>
    <row r="21" spans="1:24" s="33" customFormat="1">
      <c r="A21" s="38" t="s">
        <v>340</v>
      </c>
      <c r="B21" s="31">
        <v>57144940</v>
      </c>
      <c r="C21" s="31">
        <v>314201.68</v>
      </c>
      <c r="D21" s="31">
        <v>0</v>
      </c>
      <c r="E21" s="31">
        <v>597277.31999999995</v>
      </c>
      <c r="F21" s="31">
        <v>1122450.4099999999</v>
      </c>
      <c r="G21" s="31">
        <v>9760658.9700000007</v>
      </c>
      <c r="H21" s="31">
        <v>0</v>
      </c>
      <c r="I21" s="31">
        <v>2155333.96</v>
      </c>
      <c r="J21" s="31">
        <v>382480.25</v>
      </c>
      <c r="K21" s="31">
        <v>31121125.82</v>
      </c>
      <c r="L21" s="31">
        <v>3125267.06</v>
      </c>
      <c r="M21" s="31">
        <v>0</v>
      </c>
      <c r="N21" s="31">
        <v>575881.16</v>
      </c>
      <c r="O21" s="31">
        <v>9766.23</v>
      </c>
      <c r="P21" s="31">
        <v>1718073.56</v>
      </c>
      <c r="Q21" s="31">
        <v>2713255.04</v>
      </c>
      <c r="R21" s="31">
        <v>1878792.47</v>
      </c>
      <c r="S21" s="31">
        <v>1275143.1499999999</v>
      </c>
      <c r="T21" s="31">
        <v>395232.52</v>
      </c>
      <c r="U21" s="31">
        <v>0</v>
      </c>
      <c r="V21" s="31">
        <v>0</v>
      </c>
      <c r="X21" s="32">
        <f t="shared" si="0"/>
        <v>392246.48</v>
      </c>
    </row>
    <row r="22" spans="1:24" s="33" customFormat="1">
      <c r="A22" s="38" t="s">
        <v>194</v>
      </c>
      <c r="B22" s="31">
        <v>112819938</v>
      </c>
      <c r="C22" s="31">
        <v>0</v>
      </c>
      <c r="D22" s="31">
        <v>11799408.5</v>
      </c>
      <c r="E22" s="31">
        <v>1367113.92</v>
      </c>
      <c r="F22" s="31">
        <v>0</v>
      </c>
      <c r="G22" s="31">
        <v>44298</v>
      </c>
      <c r="H22" s="31">
        <v>74707.09</v>
      </c>
      <c r="I22" s="31">
        <v>562355.42000000004</v>
      </c>
      <c r="J22" s="31">
        <v>2839235.67</v>
      </c>
      <c r="K22" s="31">
        <v>57878738.770000003</v>
      </c>
      <c r="L22" s="31">
        <v>6701172.7400000002</v>
      </c>
      <c r="M22" s="31">
        <v>0</v>
      </c>
      <c r="N22" s="31">
        <v>6911513.9000000004</v>
      </c>
      <c r="O22" s="31">
        <v>551733.89</v>
      </c>
      <c r="P22" s="31">
        <v>3764174.28</v>
      </c>
      <c r="Q22" s="31">
        <v>5393356.4900000002</v>
      </c>
      <c r="R22" s="31">
        <v>5709039.6699999999</v>
      </c>
      <c r="S22" s="31">
        <v>6660422.3899999997</v>
      </c>
      <c r="T22" s="31">
        <v>818152.41</v>
      </c>
      <c r="U22" s="31">
        <v>1744514.49</v>
      </c>
      <c r="V22" s="31">
        <v>0</v>
      </c>
      <c r="X22" s="32">
        <f t="shared" si="0"/>
        <v>5135484.05</v>
      </c>
    </row>
    <row r="23" spans="1:24" s="33" customFormat="1">
      <c r="A23" s="38" t="s">
        <v>195</v>
      </c>
      <c r="B23" s="31">
        <v>58430045</v>
      </c>
      <c r="C23" s="31">
        <v>50153.18</v>
      </c>
      <c r="D23" s="31">
        <v>0</v>
      </c>
      <c r="E23" s="31">
        <v>725090.04</v>
      </c>
      <c r="F23" s="31">
        <v>0</v>
      </c>
      <c r="G23" s="31">
        <v>1031259.96</v>
      </c>
      <c r="H23" s="31">
        <v>288348.99</v>
      </c>
      <c r="I23" s="31">
        <v>2469658.86</v>
      </c>
      <c r="J23" s="31">
        <v>2011644.05</v>
      </c>
      <c r="K23" s="31">
        <v>31856477.649999999</v>
      </c>
      <c r="L23" s="31">
        <v>4059860.97</v>
      </c>
      <c r="M23" s="31">
        <v>0</v>
      </c>
      <c r="N23" s="31">
        <v>175319.98</v>
      </c>
      <c r="O23" s="31">
        <v>282065.37</v>
      </c>
      <c r="P23" s="31">
        <v>2669961.8199999998</v>
      </c>
      <c r="Q23" s="31">
        <v>3468700.2</v>
      </c>
      <c r="R23" s="31">
        <v>4355157.78</v>
      </c>
      <c r="S23" s="31">
        <v>4561107.82</v>
      </c>
      <c r="T23" s="31">
        <v>329514.46999999997</v>
      </c>
      <c r="U23" s="31">
        <v>95723.85</v>
      </c>
      <c r="V23" s="31">
        <v>0</v>
      </c>
      <c r="X23" s="32">
        <f t="shared" si="0"/>
        <v>2389433.27</v>
      </c>
    </row>
    <row r="24" spans="1:24" s="33" customFormat="1">
      <c r="A24" s="38" t="s">
        <v>196</v>
      </c>
      <c r="B24" s="31">
        <v>42988951</v>
      </c>
      <c r="C24" s="31">
        <v>0</v>
      </c>
      <c r="D24" s="31">
        <v>1601885</v>
      </c>
      <c r="E24" s="31">
        <v>420616.87</v>
      </c>
      <c r="F24" s="31">
        <v>46370.57</v>
      </c>
      <c r="G24" s="31">
        <v>2847997.42</v>
      </c>
      <c r="H24" s="31">
        <v>18806.95</v>
      </c>
      <c r="I24" s="31">
        <v>961479.33</v>
      </c>
      <c r="J24" s="31">
        <v>1485792.55</v>
      </c>
      <c r="K24" s="31">
        <v>19711087.350000001</v>
      </c>
      <c r="L24" s="31">
        <v>1901090.61</v>
      </c>
      <c r="M24" s="31">
        <v>0</v>
      </c>
      <c r="N24" s="31">
        <v>5883622.8899999997</v>
      </c>
      <c r="O24" s="31">
        <v>91182.17</v>
      </c>
      <c r="P24" s="31">
        <v>1613212.96</v>
      </c>
      <c r="Q24" s="31">
        <v>1891477.21</v>
      </c>
      <c r="R24" s="31">
        <v>2105975.1800000002</v>
      </c>
      <c r="S24" s="31">
        <v>1970391.22</v>
      </c>
      <c r="T24" s="31">
        <v>284539.19</v>
      </c>
      <c r="U24" s="31">
        <v>153423.29999999999</v>
      </c>
      <c r="V24" s="31">
        <v>0</v>
      </c>
      <c r="X24" s="32">
        <f t="shared" si="0"/>
        <v>1730398.02</v>
      </c>
    </row>
    <row r="25" spans="1:24" s="33" customFormat="1">
      <c r="A25" s="38" t="s">
        <v>341</v>
      </c>
      <c r="B25" s="31">
        <v>57930384</v>
      </c>
      <c r="C25" s="31">
        <v>526571.14</v>
      </c>
      <c r="D25" s="31">
        <v>0</v>
      </c>
      <c r="E25" s="31">
        <v>348063.25</v>
      </c>
      <c r="F25" s="31">
        <v>81788.98</v>
      </c>
      <c r="G25" s="31">
        <v>4386807.6900000004</v>
      </c>
      <c r="H25" s="31">
        <v>19263.259999999998</v>
      </c>
      <c r="I25" s="31">
        <v>370563.39</v>
      </c>
      <c r="J25" s="31">
        <v>1950529.7</v>
      </c>
      <c r="K25" s="31">
        <v>22722185.23</v>
      </c>
      <c r="L25" s="31">
        <v>3008826.35</v>
      </c>
      <c r="M25" s="31">
        <v>0</v>
      </c>
      <c r="N25" s="31">
        <v>16181402.58</v>
      </c>
      <c r="O25" s="31">
        <v>226530.01</v>
      </c>
      <c r="P25" s="31">
        <v>1934343.38</v>
      </c>
      <c r="Q25" s="31">
        <v>1820241.94</v>
      </c>
      <c r="R25" s="31">
        <v>2740050.16</v>
      </c>
      <c r="S25" s="31">
        <v>736731.4</v>
      </c>
      <c r="T25" s="31">
        <v>792086.25</v>
      </c>
      <c r="U25" s="31">
        <v>84399.71</v>
      </c>
      <c r="V25" s="31">
        <v>0</v>
      </c>
      <c r="X25" s="32">
        <f t="shared" si="0"/>
        <v>2261459.42</v>
      </c>
    </row>
    <row r="26" spans="1:24" s="33" customFormat="1">
      <c r="A26" s="38" t="s">
        <v>197</v>
      </c>
      <c r="B26" s="31">
        <v>8483160</v>
      </c>
      <c r="C26" s="31">
        <v>0</v>
      </c>
      <c r="D26" s="31">
        <v>0</v>
      </c>
      <c r="E26" s="31">
        <v>196132.37</v>
      </c>
      <c r="F26" s="31">
        <v>258959.16</v>
      </c>
      <c r="G26" s="31">
        <v>250142.64</v>
      </c>
      <c r="H26" s="31">
        <v>6960.46</v>
      </c>
      <c r="I26" s="31">
        <v>800052.15</v>
      </c>
      <c r="J26" s="31">
        <v>304414.21999999997</v>
      </c>
      <c r="K26" s="31">
        <v>3532989.53</v>
      </c>
      <c r="L26" s="31">
        <v>672393.74</v>
      </c>
      <c r="M26" s="31">
        <v>0</v>
      </c>
      <c r="N26" s="31">
        <v>29770.19</v>
      </c>
      <c r="O26" s="31">
        <v>132620.41</v>
      </c>
      <c r="P26" s="31">
        <v>170857.29</v>
      </c>
      <c r="Q26" s="31">
        <v>797549.06</v>
      </c>
      <c r="R26" s="31">
        <v>572755.65</v>
      </c>
      <c r="S26" s="31">
        <v>525656.92000000004</v>
      </c>
      <c r="T26" s="31">
        <v>227056.08</v>
      </c>
      <c r="U26" s="31">
        <v>4850</v>
      </c>
      <c r="V26" s="31">
        <v>0</v>
      </c>
      <c r="X26" s="32">
        <f t="shared" si="0"/>
        <v>441884.63</v>
      </c>
    </row>
    <row r="27" spans="1:24" s="33" customFormat="1">
      <c r="A27" s="38" t="s">
        <v>198</v>
      </c>
      <c r="B27" s="31">
        <v>99491848</v>
      </c>
      <c r="C27" s="31">
        <v>518523.7</v>
      </c>
      <c r="D27" s="31">
        <v>0</v>
      </c>
      <c r="E27" s="31">
        <v>1643819.01</v>
      </c>
      <c r="F27" s="31">
        <v>749264.12</v>
      </c>
      <c r="G27" s="31">
        <v>4932640.2300000004</v>
      </c>
      <c r="H27" s="31">
        <v>81103.69</v>
      </c>
      <c r="I27" s="31">
        <v>451382.6</v>
      </c>
      <c r="J27" s="31">
        <v>3110773.85</v>
      </c>
      <c r="K27" s="31">
        <v>55251866.68</v>
      </c>
      <c r="L27" s="31">
        <v>5830610.7699999996</v>
      </c>
      <c r="M27" s="31">
        <v>0</v>
      </c>
      <c r="N27" s="31">
        <v>6930887.4100000001</v>
      </c>
      <c r="O27" s="31">
        <v>997370.12</v>
      </c>
      <c r="P27" s="31">
        <v>3469459.92</v>
      </c>
      <c r="Q27" s="31">
        <v>5705744.7999999998</v>
      </c>
      <c r="R27" s="31">
        <v>4495834.45</v>
      </c>
      <c r="S27" s="31">
        <v>4235384.2</v>
      </c>
      <c r="T27" s="31">
        <v>766374.43</v>
      </c>
      <c r="U27" s="31">
        <v>320807.99</v>
      </c>
      <c r="V27" s="31">
        <v>0</v>
      </c>
      <c r="X27" s="32">
        <f t="shared" si="0"/>
        <v>4428951.96</v>
      </c>
    </row>
    <row r="28" spans="1:24" s="33" customFormat="1">
      <c r="A28" s="38" t="s">
        <v>199</v>
      </c>
      <c r="B28" s="31">
        <v>16256359</v>
      </c>
      <c r="C28" s="31">
        <v>75930.820000000007</v>
      </c>
      <c r="D28" s="31">
        <v>1015200</v>
      </c>
      <c r="E28" s="31">
        <v>-44734.37</v>
      </c>
      <c r="F28" s="31">
        <v>164998.6</v>
      </c>
      <c r="G28" s="31">
        <v>177548.75</v>
      </c>
      <c r="H28" s="31">
        <v>57080.14</v>
      </c>
      <c r="I28" s="31">
        <v>47035.41</v>
      </c>
      <c r="J28" s="31">
        <v>357793.59</v>
      </c>
      <c r="K28" s="31">
        <v>8980580.2300000004</v>
      </c>
      <c r="L28" s="31">
        <v>1122168.29</v>
      </c>
      <c r="M28" s="31">
        <v>0</v>
      </c>
      <c r="N28" s="31">
        <v>1631582.78</v>
      </c>
      <c r="O28" s="31">
        <v>79709.820000000007</v>
      </c>
      <c r="P28" s="31">
        <v>499170.36</v>
      </c>
      <c r="Q28" s="31">
        <v>859334.59</v>
      </c>
      <c r="R28" s="31">
        <v>1033103.42</v>
      </c>
      <c r="S28" s="31">
        <v>-121950.89</v>
      </c>
      <c r="T28" s="31">
        <v>222023.9</v>
      </c>
      <c r="U28" s="31">
        <v>99783.83</v>
      </c>
      <c r="V28" s="31">
        <v>0</v>
      </c>
      <c r="X28" s="32">
        <f t="shared" si="0"/>
        <v>537287.24</v>
      </c>
    </row>
    <row r="29" spans="1:24" s="33" customFormat="1">
      <c r="A29" s="38" t="s">
        <v>200</v>
      </c>
      <c r="B29" s="31">
        <v>161131745</v>
      </c>
      <c r="C29" s="31">
        <v>436151.26</v>
      </c>
      <c r="D29" s="31">
        <v>11695611.16</v>
      </c>
      <c r="E29" s="31">
        <v>2229797.6800000002</v>
      </c>
      <c r="F29" s="31">
        <v>3887909.58</v>
      </c>
      <c r="G29" s="31">
        <v>2735084.78</v>
      </c>
      <c r="H29" s="31">
        <v>484804.29</v>
      </c>
      <c r="I29" s="31">
        <v>1612206</v>
      </c>
      <c r="J29" s="31">
        <v>2782462.67</v>
      </c>
      <c r="K29" s="31">
        <v>85975821.239999995</v>
      </c>
      <c r="L29" s="31">
        <v>8857511.9299999997</v>
      </c>
      <c r="M29" s="31">
        <v>0</v>
      </c>
      <c r="N29" s="31">
        <v>8420740.6099999994</v>
      </c>
      <c r="O29" s="31">
        <v>327458.62</v>
      </c>
      <c r="P29" s="31">
        <v>3809831.57</v>
      </c>
      <c r="Q29" s="31">
        <v>8946799.9399999995</v>
      </c>
      <c r="R29" s="31">
        <v>8399126.5999999996</v>
      </c>
      <c r="S29" s="31">
        <v>9055059.0500000007</v>
      </c>
      <c r="T29" s="31">
        <v>810275.18</v>
      </c>
      <c r="U29" s="31">
        <v>665092.76</v>
      </c>
      <c r="V29" s="31">
        <v>0</v>
      </c>
      <c r="X29" s="32">
        <f t="shared" si="0"/>
        <v>3775014.05</v>
      </c>
    </row>
    <row r="30" spans="1:24" s="33" customFormat="1">
      <c r="A30" s="38" t="s">
        <v>342</v>
      </c>
      <c r="B30" s="31">
        <v>54986656</v>
      </c>
      <c r="C30" s="31">
        <v>527391.68000000005</v>
      </c>
      <c r="D30" s="31">
        <v>1825500</v>
      </c>
      <c r="E30" s="31">
        <v>494951.82</v>
      </c>
      <c r="F30" s="31">
        <v>0</v>
      </c>
      <c r="G30" s="31">
        <v>1414563.53</v>
      </c>
      <c r="H30" s="31">
        <v>216155.23</v>
      </c>
      <c r="I30" s="31">
        <v>802969.69</v>
      </c>
      <c r="J30" s="31">
        <v>1666254.08</v>
      </c>
      <c r="K30" s="31">
        <v>29561553.420000002</v>
      </c>
      <c r="L30" s="31">
        <v>3438323.33</v>
      </c>
      <c r="M30" s="31">
        <v>0</v>
      </c>
      <c r="N30" s="31">
        <v>5552511.25</v>
      </c>
      <c r="O30" s="31">
        <v>386511.28</v>
      </c>
      <c r="P30" s="31">
        <v>836811.83</v>
      </c>
      <c r="Q30" s="31">
        <v>2621183.7200000002</v>
      </c>
      <c r="R30" s="31">
        <v>2860651.83</v>
      </c>
      <c r="S30" s="31">
        <v>1541996.91</v>
      </c>
      <c r="T30" s="31">
        <v>766380.03</v>
      </c>
      <c r="U30" s="31">
        <v>472945.97</v>
      </c>
      <c r="V30" s="31">
        <v>0</v>
      </c>
      <c r="X30" s="32">
        <f t="shared" si="0"/>
        <v>2525711.33</v>
      </c>
    </row>
    <row r="31" spans="1:24" s="33" customFormat="1">
      <c r="A31" s="38" t="s">
        <v>343</v>
      </c>
      <c r="B31" s="31">
        <v>49326038</v>
      </c>
      <c r="C31" s="31">
        <v>191435.05</v>
      </c>
      <c r="D31" s="31">
        <v>0</v>
      </c>
      <c r="E31" s="31">
        <v>277560.68</v>
      </c>
      <c r="F31" s="31">
        <v>0</v>
      </c>
      <c r="G31" s="31">
        <v>1345162.41</v>
      </c>
      <c r="H31" s="31">
        <v>109121</v>
      </c>
      <c r="I31" s="31">
        <v>711252.72</v>
      </c>
      <c r="J31" s="31">
        <v>1054308.45</v>
      </c>
      <c r="K31" s="31">
        <v>26700326.039999999</v>
      </c>
      <c r="L31" s="31">
        <v>3090797.81</v>
      </c>
      <c r="M31" s="31">
        <v>0</v>
      </c>
      <c r="N31" s="31">
        <v>6602288.2699999996</v>
      </c>
      <c r="O31" s="31">
        <v>351381.92</v>
      </c>
      <c r="P31" s="31">
        <v>1621780.95</v>
      </c>
      <c r="Q31" s="31">
        <v>2119139.65</v>
      </c>
      <c r="R31" s="31">
        <v>3103396.29</v>
      </c>
      <c r="S31" s="31">
        <v>1268275.24</v>
      </c>
      <c r="T31" s="31">
        <v>475033.91</v>
      </c>
      <c r="U31" s="31">
        <v>304777.34000000003</v>
      </c>
      <c r="V31" s="31">
        <v>0</v>
      </c>
      <c r="X31" s="32">
        <f t="shared" si="0"/>
        <v>1710467.71</v>
      </c>
    </row>
    <row r="32" spans="1:24" s="33" customFormat="1">
      <c r="A32" s="38" t="s">
        <v>201</v>
      </c>
      <c r="B32" s="31">
        <v>137607107</v>
      </c>
      <c r="C32" s="31">
        <v>920413.58</v>
      </c>
      <c r="D32" s="31">
        <v>8666725</v>
      </c>
      <c r="E32" s="31">
        <v>1825785.04</v>
      </c>
      <c r="F32" s="31">
        <v>470156.65</v>
      </c>
      <c r="G32" s="31">
        <v>4976220.33</v>
      </c>
      <c r="H32" s="31">
        <v>118970.21</v>
      </c>
      <c r="I32" s="31">
        <v>1350375.1</v>
      </c>
      <c r="J32" s="31">
        <v>2304747.84</v>
      </c>
      <c r="K32" s="31">
        <v>68105284.989999995</v>
      </c>
      <c r="L32" s="31">
        <v>9310430.7100000009</v>
      </c>
      <c r="M32" s="31">
        <v>0</v>
      </c>
      <c r="N32" s="31">
        <v>14417940.16</v>
      </c>
      <c r="O32" s="31">
        <v>1730267.67</v>
      </c>
      <c r="P32" s="31">
        <v>4308284.8899999997</v>
      </c>
      <c r="Q32" s="31">
        <v>7322001.9800000004</v>
      </c>
      <c r="R32" s="31">
        <v>5194281.9000000004</v>
      </c>
      <c r="S32" s="31">
        <v>5406570.1299999999</v>
      </c>
      <c r="T32" s="31">
        <v>666716.72</v>
      </c>
      <c r="U32" s="31">
        <v>511933.68</v>
      </c>
      <c r="V32" s="31">
        <v>0</v>
      </c>
      <c r="X32" s="32">
        <f t="shared" si="0"/>
        <v>4546949.1899999995</v>
      </c>
    </row>
    <row r="33" spans="1:24" s="33" customFormat="1">
      <c r="A33" s="38" t="s">
        <v>599</v>
      </c>
      <c r="B33" s="31">
        <v>0</v>
      </c>
      <c r="C33" s="31">
        <v>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X33" s="32">
        <f t="shared" si="0"/>
        <v>0</v>
      </c>
    </row>
    <row r="34" spans="1:24" s="33" customFormat="1">
      <c r="A34" s="38" t="s">
        <v>600</v>
      </c>
      <c r="B34" s="31">
        <v>0</v>
      </c>
      <c r="C34" s="31">
        <v>0</v>
      </c>
      <c r="D34" s="31">
        <v>0</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X34" s="32">
        <f t="shared" si="0"/>
        <v>0</v>
      </c>
    </row>
    <row r="35" spans="1:24" s="33" customFormat="1">
      <c r="A35" s="38" t="s">
        <v>414</v>
      </c>
      <c r="B35" s="31">
        <v>3408477</v>
      </c>
      <c r="C35" s="31">
        <v>0</v>
      </c>
      <c r="D35" s="31">
        <v>0</v>
      </c>
      <c r="E35" s="31">
        <v>0</v>
      </c>
      <c r="F35" s="31">
        <v>0</v>
      </c>
      <c r="G35" s="31">
        <v>0</v>
      </c>
      <c r="H35" s="31">
        <v>0</v>
      </c>
      <c r="I35" s="31">
        <v>136086.67000000001</v>
      </c>
      <c r="J35" s="31">
        <v>1570115.71</v>
      </c>
      <c r="K35" s="31">
        <v>931358.39</v>
      </c>
      <c r="L35" s="31">
        <v>151457.32999999999</v>
      </c>
      <c r="M35" s="31">
        <v>0</v>
      </c>
      <c r="N35" s="31">
        <v>0</v>
      </c>
      <c r="O35" s="31">
        <v>1163.77</v>
      </c>
      <c r="P35" s="31">
        <v>174306.23</v>
      </c>
      <c r="Q35" s="31">
        <v>72857.13</v>
      </c>
      <c r="R35" s="31">
        <v>0</v>
      </c>
      <c r="S35" s="31">
        <v>0</v>
      </c>
      <c r="T35" s="31">
        <v>371131.38</v>
      </c>
      <c r="U35" s="31">
        <v>0</v>
      </c>
      <c r="V35" s="31">
        <v>0</v>
      </c>
      <c r="X35" s="32">
        <f t="shared" si="0"/>
        <v>1571279.48</v>
      </c>
    </row>
    <row r="36" spans="1:24" s="33" customFormat="1">
      <c r="A36" s="38" t="s">
        <v>202</v>
      </c>
      <c r="B36" s="31">
        <v>21789150</v>
      </c>
      <c r="C36" s="31">
        <v>0</v>
      </c>
      <c r="D36" s="31">
        <v>1169974</v>
      </c>
      <c r="E36" s="31">
        <v>391971.04</v>
      </c>
      <c r="F36" s="31">
        <v>0</v>
      </c>
      <c r="G36" s="31">
        <v>185384.29</v>
      </c>
      <c r="H36" s="31">
        <v>99505.49</v>
      </c>
      <c r="I36" s="31">
        <v>560922.06000000006</v>
      </c>
      <c r="J36" s="31">
        <v>262553.3</v>
      </c>
      <c r="K36" s="31">
        <v>10302598.74</v>
      </c>
      <c r="L36" s="31">
        <v>1459483.74</v>
      </c>
      <c r="M36" s="31">
        <v>0</v>
      </c>
      <c r="N36" s="31">
        <v>3232303.79</v>
      </c>
      <c r="O36" s="31">
        <v>37517.230000000003</v>
      </c>
      <c r="P36" s="31">
        <v>670523.43999999994</v>
      </c>
      <c r="Q36" s="31">
        <v>1188275.81</v>
      </c>
      <c r="R36" s="31">
        <v>971034.53</v>
      </c>
      <c r="S36" s="31">
        <v>1071009.44</v>
      </c>
      <c r="T36" s="31">
        <v>112852.76</v>
      </c>
      <c r="U36" s="31">
        <v>73240.490000000005</v>
      </c>
      <c r="V36" s="31">
        <v>0</v>
      </c>
      <c r="X36" s="32">
        <f t="shared" si="0"/>
        <v>373311.01999999996</v>
      </c>
    </row>
    <row r="37" spans="1:24" s="33" customFormat="1">
      <c r="A37" s="38" t="s">
        <v>203</v>
      </c>
      <c r="B37" s="31">
        <v>505735606</v>
      </c>
      <c r="C37" s="31">
        <v>0</v>
      </c>
      <c r="D37" s="31">
        <v>11754115.289999999</v>
      </c>
      <c r="E37" s="31">
        <v>5822888.4500000002</v>
      </c>
      <c r="F37" s="31">
        <v>0</v>
      </c>
      <c r="G37" s="31">
        <v>94251840.340000004</v>
      </c>
      <c r="H37" s="31">
        <v>1242840.1200000001</v>
      </c>
      <c r="I37" s="31">
        <v>8247861.54</v>
      </c>
      <c r="J37" s="31">
        <v>9273458.3100000005</v>
      </c>
      <c r="K37" s="31">
        <v>247445768.72</v>
      </c>
      <c r="L37" s="31">
        <v>26056663.57</v>
      </c>
      <c r="M37" s="31">
        <v>0</v>
      </c>
      <c r="N37" s="31">
        <v>16814204.960000001</v>
      </c>
      <c r="O37" s="31">
        <v>5772776.9199999999</v>
      </c>
      <c r="P37" s="31">
        <v>9039335.4299999997</v>
      </c>
      <c r="Q37" s="31">
        <v>21621802.809999999</v>
      </c>
      <c r="R37" s="31">
        <v>18697324.579999998</v>
      </c>
      <c r="S37" s="31">
        <v>22059537.879999999</v>
      </c>
      <c r="T37" s="31">
        <v>3032225.33</v>
      </c>
      <c r="U37" s="31">
        <v>4602961.3</v>
      </c>
      <c r="V37" s="31">
        <v>0</v>
      </c>
      <c r="X37" s="32">
        <f t="shared" si="0"/>
        <v>19649196.530000001</v>
      </c>
    </row>
    <row r="38" spans="1:24" s="33" customFormat="1">
      <c r="A38" s="38" t="s">
        <v>204</v>
      </c>
      <c r="B38" s="31">
        <v>13360919</v>
      </c>
      <c r="C38" s="31">
        <v>7463.14</v>
      </c>
      <c r="D38" s="31">
        <v>851476.2</v>
      </c>
      <c r="E38" s="31">
        <v>121811.31</v>
      </c>
      <c r="F38" s="31">
        <v>0</v>
      </c>
      <c r="G38" s="31">
        <v>84474.28</v>
      </c>
      <c r="H38" s="31">
        <v>67978.78</v>
      </c>
      <c r="I38" s="31">
        <v>682844.02</v>
      </c>
      <c r="J38" s="31">
        <v>91995.54</v>
      </c>
      <c r="K38" s="31">
        <v>6117850.5700000003</v>
      </c>
      <c r="L38" s="31">
        <v>835262.26</v>
      </c>
      <c r="M38" s="31">
        <v>0</v>
      </c>
      <c r="N38" s="31">
        <v>1475624.66</v>
      </c>
      <c r="O38" s="31">
        <v>366164.77</v>
      </c>
      <c r="P38" s="31">
        <v>330673.74</v>
      </c>
      <c r="Q38" s="31">
        <v>869293.99</v>
      </c>
      <c r="R38" s="31">
        <v>703022.14</v>
      </c>
      <c r="S38" s="31">
        <v>598184.13</v>
      </c>
      <c r="T38" s="31">
        <v>156799.47</v>
      </c>
      <c r="U38" s="31">
        <v>0</v>
      </c>
      <c r="V38" s="31">
        <v>0</v>
      </c>
      <c r="X38" s="32">
        <f t="shared" si="0"/>
        <v>458160.31</v>
      </c>
    </row>
    <row r="39" spans="1:24" s="33" customFormat="1">
      <c r="A39" s="38" t="s">
        <v>413</v>
      </c>
      <c r="B39" s="31">
        <v>2896396</v>
      </c>
      <c r="C39" s="31">
        <v>0</v>
      </c>
      <c r="D39" s="31">
        <v>0</v>
      </c>
      <c r="E39" s="31">
        <v>0</v>
      </c>
      <c r="F39" s="31">
        <v>0</v>
      </c>
      <c r="G39" s="31">
        <v>0</v>
      </c>
      <c r="H39" s="31">
        <v>0</v>
      </c>
      <c r="I39" s="31">
        <v>137657.87</v>
      </c>
      <c r="J39" s="31">
        <v>1504073.31</v>
      </c>
      <c r="K39" s="31">
        <v>318042.26</v>
      </c>
      <c r="L39" s="31">
        <v>77942.75</v>
      </c>
      <c r="M39" s="31">
        <v>0</v>
      </c>
      <c r="N39" s="31">
        <v>0</v>
      </c>
      <c r="O39" s="31">
        <v>0</v>
      </c>
      <c r="P39" s="31">
        <v>802089.96</v>
      </c>
      <c r="Q39" s="31">
        <v>0</v>
      </c>
      <c r="R39" s="31">
        <v>0</v>
      </c>
      <c r="S39" s="31">
        <v>0</v>
      </c>
      <c r="T39" s="31">
        <v>56590.15</v>
      </c>
      <c r="U39" s="31">
        <v>0</v>
      </c>
      <c r="V39" s="31">
        <v>0</v>
      </c>
      <c r="X39" s="32">
        <f t="shared" si="0"/>
        <v>1504073.31</v>
      </c>
    </row>
    <row r="40" spans="1:24" s="33" customFormat="1">
      <c r="A40" s="38" t="s">
        <v>205</v>
      </c>
      <c r="B40" s="31">
        <v>62071561</v>
      </c>
      <c r="C40" s="31">
        <v>0</v>
      </c>
      <c r="D40" s="31">
        <v>1436591.62</v>
      </c>
      <c r="E40" s="31">
        <v>412262.44</v>
      </c>
      <c r="F40" s="31">
        <v>0</v>
      </c>
      <c r="G40" s="31">
        <v>16107407.470000001</v>
      </c>
      <c r="H40" s="31">
        <v>180275.05</v>
      </c>
      <c r="I40" s="31">
        <v>352168.84</v>
      </c>
      <c r="J40" s="31">
        <v>930418.8</v>
      </c>
      <c r="K40" s="31">
        <v>16702694.82</v>
      </c>
      <c r="L40" s="31">
        <v>2053812.43</v>
      </c>
      <c r="M40" s="31">
        <v>0</v>
      </c>
      <c r="N40" s="31">
        <v>17668849.460000001</v>
      </c>
      <c r="O40" s="31">
        <v>199419.69</v>
      </c>
      <c r="P40" s="31">
        <v>1052779.46</v>
      </c>
      <c r="Q40" s="31">
        <v>1548815.03</v>
      </c>
      <c r="R40" s="31">
        <v>1564404.22</v>
      </c>
      <c r="S40" s="31">
        <v>1331996.29</v>
      </c>
      <c r="T40" s="31">
        <v>245091.93</v>
      </c>
      <c r="U40" s="31">
        <v>284573.93</v>
      </c>
      <c r="V40" s="31">
        <v>0</v>
      </c>
      <c r="X40" s="32">
        <f t="shared" si="0"/>
        <v>1414412.42</v>
      </c>
    </row>
    <row r="41" spans="1:24" s="33" customFormat="1">
      <c r="A41" s="38" t="s">
        <v>206</v>
      </c>
      <c r="B41" s="31">
        <v>492926348</v>
      </c>
      <c r="C41" s="31">
        <v>1960356.16</v>
      </c>
      <c r="D41" s="31">
        <v>56918183.079999998</v>
      </c>
      <c r="E41" s="31">
        <v>4508107.25</v>
      </c>
      <c r="F41" s="31">
        <v>0</v>
      </c>
      <c r="G41" s="31">
        <v>49541302.100000001</v>
      </c>
      <c r="H41" s="31">
        <v>131035.09</v>
      </c>
      <c r="I41" s="31">
        <v>3401710.35</v>
      </c>
      <c r="J41" s="31">
        <v>8486947.1699999999</v>
      </c>
      <c r="K41" s="31">
        <v>257107217.63</v>
      </c>
      <c r="L41" s="31">
        <v>19792519.98</v>
      </c>
      <c r="M41" s="31">
        <v>0</v>
      </c>
      <c r="N41" s="31">
        <v>11488883.4</v>
      </c>
      <c r="O41" s="31">
        <v>3690741.93</v>
      </c>
      <c r="P41" s="31">
        <v>15512529.310000001</v>
      </c>
      <c r="Q41" s="31">
        <v>19376499.210000001</v>
      </c>
      <c r="R41" s="31">
        <v>16132596.550000001</v>
      </c>
      <c r="S41" s="31">
        <v>18867707.289999999</v>
      </c>
      <c r="T41" s="31">
        <v>2248579.48</v>
      </c>
      <c r="U41" s="31">
        <v>3761432.08</v>
      </c>
      <c r="V41" s="31">
        <v>0</v>
      </c>
      <c r="X41" s="32">
        <f t="shared" si="0"/>
        <v>15939121.18</v>
      </c>
    </row>
    <row r="42" spans="1:24" s="33" customFormat="1">
      <c r="A42" s="38" t="s">
        <v>344</v>
      </c>
      <c r="B42" s="31">
        <v>12952317</v>
      </c>
      <c r="C42" s="31">
        <v>0</v>
      </c>
      <c r="D42" s="31">
        <v>649187</v>
      </c>
      <c r="E42" s="31">
        <v>216484.72</v>
      </c>
      <c r="F42" s="31">
        <v>48876.01</v>
      </c>
      <c r="G42" s="31">
        <v>328002.15999999997</v>
      </c>
      <c r="H42" s="31">
        <v>3264.8</v>
      </c>
      <c r="I42" s="31">
        <v>525412.62</v>
      </c>
      <c r="J42" s="31">
        <v>74276.81</v>
      </c>
      <c r="K42" s="31">
        <v>7971232.8499999996</v>
      </c>
      <c r="L42" s="31">
        <v>1020684.39</v>
      </c>
      <c r="M42" s="31">
        <v>0</v>
      </c>
      <c r="N42" s="31">
        <v>53410.32</v>
      </c>
      <c r="O42" s="31">
        <v>9779.19</v>
      </c>
      <c r="P42" s="31">
        <v>284465.44</v>
      </c>
      <c r="Q42" s="31">
        <v>723813.81</v>
      </c>
      <c r="R42" s="31">
        <v>672149.19</v>
      </c>
      <c r="S42" s="31">
        <v>177532.26</v>
      </c>
      <c r="T42" s="31">
        <v>193745.4</v>
      </c>
      <c r="U42" s="31">
        <v>0</v>
      </c>
      <c r="V42" s="31">
        <v>0</v>
      </c>
      <c r="X42" s="32">
        <f t="shared" si="0"/>
        <v>84056</v>
      </c>
    </row>
    <row r="43" spans="1:24" s="33" customFormat="1">
      <c r="A43" s="38" t="s">
        <v>207</v>
      </c>
      <c r="B43" s="31">
        <v>251872494</v>
      </c>
      <c r="C43" s="31">
        <v>680593.38</v>
      </c>
      <c r="D43" s="31">
        <v>11023050</v>
      </c>
      <c r="E43" s="31">
        <v>1937632.19</v>
      </c>
      <c r="F43" s="31">
        <v>1096040.75</v>
      </c>
      <c r="G43" s="31">
        <v>36499525.659999996</v>
      </c>
      <c r="H43" s="31">
        <v>0</v>
      </c>
      <c r="I43" s="31">
        <v>2105620.7599999998</v>
      </c>
      <c r="J43" s="31">
        <v>5419573.2599999998</v>
      </c>
      <c r="K43" s="31">
        <v>100733612.05</v>
      </c>
      <c r="L43" s="31">
        <v>13461250.98</v>
      </c>
      <c r="M43" s="31">
        <v>0</v>
      </c>
      <c r="N43" s="31">
        <v>42839265.109999999</v>
      </c>
      <c r="O43" s="31">
        <v>573006.34</v>
      </c>
      <c r="P43" s="31">
        <v>5188578.22</v>
      </c>
      <c r="Q43" s="31">
        <v>7868137.0599999996</v>
      </c>
      <c r="R43" s="31">
        <v>9083721.6300000008</v>
      </c>
      <c r="S43" s="31">
        <v>9208695.1099999994</v>
      </c>
      <c r="T43" s="31">
        <v>2217193.6</v>
      </c>
      <c r="U43" s="31">
        <v>1936998.18</v>
      </c>
      <c r="V43" s="31">
        <v>0</v>
      </c>
      <c r="X43" s="32">
        <f t="shared" si="0"/>
        <v>7929577.7799999993</v>
      </c>
    </row>
    <row r="44" spans="1:24" s="33" customFormat="1">
      <c r="A44" s="38" t="s">
        <v>208</v>
      </c>
      <c r="B44" s="31">
        <v>4808354</v>
      </c>
      <c r="C44" s="31">
        <v>0</v>
      </c>
      <c r="D44" s="31">
        <v>227904.56</v>
      </c>
      <c r="E44" s="31">
        <v>74858.62</v>
      </c>
      <c r="F44" s="31">
        <v>0</v>
      </c>
      <c r="G44" s="31">
        <v>90855.79</v>
      </c>
      <c r="H44" s="31">
        <v>24898.1</v>
      </c>
      <c r="I44" s="31">
        <v>277325.34999999998</v>
      </c>
      <c r="J44" s="31">
        <v>180037.19</v>
      </c>
      <c r="K44" s="31">
        <v>2293275.2999999998</v>
      </c>
      <c r="L44" s="31">
        <v>185173.57</v>
      </c>
      <c r="M44" s="31">
        <v>0</v>
      </c>
      <c r="N44" s="31">
        <v>146052.09</v>
      </c>
      <c r="O44" s="31">
        <v>64886.68</v>
      </c>
      <c r="P44" s="31">
        <v>139619.28</v>
      </c>
      <c r="Q44" s="31">
        <v>385663.36</v>
      </c>
      <c r="R44" s="31">
        <v>252656.32</v>
      </c>
      <c r="S44" s="31">
        <v>351950.92</v>
      </c>
      <c r="T44" s="31">
        <v>71850.83</v>
      </c>
      <c r="U44" s="31">
        <v>41345.78</v>
      </c>
      <c r="V44" s="31">
        <v>0</v>
      </c>
      <c r="X44" s="32">
        <f t="shared" si="0"/>
        <v>286269.65000000002</v>
      </c>
    </row>
    <row r="45" spans="1:24" s="33" customFormat="1">
      <c r="A45" s="38" t="s">
        <v>209</v>
      </c>
      <c r="B45" s="31">
        <v>511091790</v>
      </c>
      <c r="C45" s="31">
        <v>0</v>
      </c>
      <c r="D45" s="31">
        <v>0</v>
      </c>
      <c r="E45" s="31">
        <v>5788244.7000000002</v>
      </c>
      <c r="F45" s="31">
        <v>2243855.02</v>
      </c>
      <c r="G45" s="31">
        <v>20610586.829999998</v>
      </c>
      <c r="H45" s="31">
        <v>1415774.92</v>
      </c>
      <c r="I45" s="31">
        <v>4583974.72</v>
      </c>
      <c r="J45" s="31">
        <v>19257305.120000001</v>
      </c>
      <c r="K45" s="31">
        <v>286344979.81999999</v>
      </c>
      <c r="L45" s="31">
        <v>36613498.119999997</v>
      </c>
      <c r="M45" s="31">
        <v>0</v>
      </c>
      <c r="N45" s="31">
        <v>13038815.050000001</v>
      </c>
      <c r="O45" s="31">
        <v>11605331.41</v>
      </c>
      <c r="P45" s="31">
        <v>15581122.789999999</v>
      </c>
      <c r="Q45" s="31">
        <v>23357746.059999999</v>
      </c>
      <c r="R45" s="31">
        <v>34259266.450000003</v>
      </c>
      <c r="S45" s="31">
        <v>22368488.969999999</v>
      </c>
      <c r="T45" s="31">
        <v>2302550.2200000002</v>
      </c>
      <c r="U45" s="31">
        <v>11720249.300000001</v>
      </c>
      <c r="V45" s="31">
        <v>0</v>
      </c>
      <c r="X45" s="32">
        <f t="shared" si="0"/>
        <v>42582885.829999998</v>
      </c>
    </row>
    <row r="46" spans="1:24" s="33" customFormat="1">
      <c r="A46" s="38" t="s">
        <v>210</v>
      </c>
      <c r="B46" s="31">
        <v>17050878</v>
      </c>
      <c r="C46" s="31">
        <v>0</v>
      </c>
      <c r="D46" s="31">
        <v>666788.06000000006</v>
      </c>
      <c r="E46" s="31">
        <v>169720.4</v>
      </c>
      <c r="F46" s="31">
        <v>0</v>
      </c>
      <c r="G46" s="31">
        <v>2214179.9300000002</v>
      </c>
      <c r="H46" s="31">
        <v>40779.58</v>
      </c>
      <c r="I46" s="31">
        <v>764829.4</v>
      </c>
      <c r="J46" s="31">
        <v>390903.27</v>
      </c>
      <c r="K46" s="31">
        <v>8223592.1699999999</v>
      </c>
      <c r="L46" s="31">
        <v>1194243.77</v>
      </c>
      <c r="M46" s="31">
        <v>0</v>
      </c>
      <c r="N46" s="31">
        <v>-2946.49</v>
      </c>
      <c r="O46" s="31">
        <v>32484.41</v>
      </c>
      <c r="P46" s="31">
        <v>690368.47</v>
      </c>
      <c r="Q46" s="31">
        <v>993791.13</v>
      </c>
      <c r="R46" s="31">
        <v>767800.08</v>
      </c>
      <c r="S46" s="31">
        <v>699840.3</v>
      </c>
      <c r="T46" s="31">
        <v>179438.85</v>
      </c>
      <c r="U46" s="31">
        <v>25065</v>
      </c>
      <c r="V46" s="31">
        <v>0</v>
      </c>
      <c r="X46" s="32">
        <f t="shared" si="0"/>
        <v>448452.68</v>
      </c>
    </row>
    <row r="47" spans="1:24" s="33" customFormat="1">
      <c r="A47" s="38" t="s">
        <v>412</v>
      </c>
      <c r="B47" s="31">
        <v>3505478</v>
      </c>
      <c r="C47" s="31">
        <v>0</v>
      </c>
      <c r="D47" s="31">
        <v>0</v>
      </c>
      <c r="E47" s="31">
        <v>0</v>
      </c>
      <c r="F47" s="31">
        <v>0</v>
      </c>
      <c r="G47" s="31">
        <v>0</v>
      </c>
      <c r="H47" s="31">
        <v>35287.050000000003</v>
      </c>
      <c r="I47" s="31">
        <v>420306.32</v>
      </c>
      <c r="J47" s="31">
        <v>2085236.21</v>
      </c>
      <c r="K47" s="31">
        <v>367798.18</v>
      </c>
      <c r="L47" s="31">
        <v>202216.2</v>
      </c>
      <c r="M47" s="31">
        <v>0</v>
      </c>
      <c r="N47" s="31">
        <v>85371.87</v>
      </c>
      <c r="O47" s="31">
        <v>30050.639999999999</v>
      </c>
      <c r="P47" s="31">
        <v>107792.52</v>
      </c>
      <c r="Q47" s="31">
        <v>0</v>
      </c>
      <c r="R47" s="31">
        <v>0</v>
      </c>
      <c r="S47" s="31">
        <v>92164.92</v>
      </c>
      <c r="T47" s="31">
        <v>79254.509999999995</v>
      </c>
      <c r="U47" s="31">
        <v>0</v>
      </c>
      <c r="V47" s="31">
        <v>0</v>
      </c>
      <c r="X47" s="32">
        <f t="shared" si="0"/>
        <v>2115286.85</v>
      </c>
    </row>
    <row r="48" spans="1:24" s="33" customFormat="1">
      <c r="A48" s="38" t="s">
        <v>211</v>
      </c>
      <c r="B48" s="31">
        <v>1255819227</v>
      </c>
      <c r="C48" s="31">
        <v>4664423.8499999996</v>
      </c>
      <c r="D48" s="31">
        <v>0</v>
      </c>
      <c r="E48" s="31">
        <v>14493473.07</v>
      </c>
      <c r="F48" s="31">
        <v>0</v>
      </c>
      <c r="G48" s="31">
        <v>119597242.51000001</v>
      </c>
      <c r="H48" s="31">
        <v>721982.46</v>
      </c>
      <c r="I48" s="31">
        <v>9531755.8699999992</v>
      </c>
      <c r="J48" s="31">
        <v>32015443.48</v>
      </c>
      <c r="K48" s="31">
        <v>768300880.20000005</v>
      </c>
      <c r="L48" s="31">
        <v>63451866.049999997</v>
      </c>
      <c r="M48" s="31">
        <v>0</v>
      </c>
      <c r="N48" s="31">
        <v>10334851.73</v>
      </c>
      <c r="O48" s="31">
        <v>3280509.68</v>
      </c>
      <c r="P48" s="31">
        <v>26187601.079999998</v>
      </c>
      <c r="Q48" s="31">
        <v>61997510.549999997</v>
      </c>
      <c r="R48" s="31">
        <v>54021015.509999998</v>
      </c>
      <c r="S48" s="31">
        <v>60442265.460000001</v>
      </c>
      <c r="T48" s="31">
        <v>11763902.32</v>
      </c>
      <c r="U48" s="31">
        <v>15014503.619999999</v>
      </c>
      <c r="V48" s="31">
        <v>0</v>
      </c>
      <c r="X48" s="32">
        <f t="shared" si="0"/>
        <v>50310456.780000001</v>
      </c>
    </row>
    <row r="49" spans="1:24" s="33" customFormat="1">
      <c r="A49" s="38" t="s">
        <v>212</v>
      </c>
      <c r="B49" s="31">
        <v>86561957</v>
      </c>
      <c r="C49" s="31">
        <v>0</v>
      </c>
      <c r="D49" s="31">
        <v>2086025</v>
      </c>
      <c r="E49" s="31">
        <v>1369500.96</v>
      </c>
      <c r="F49" s="31">
        <v>0</v>
      </c>
      <c r="G49" s="31">
        <v>1958470.78</v>
      </c>
      <c r="H49" s="31">
        <v>230660.93</v>
      </c>
      <c r="I49" s="31">
        <v>932410.39</v>
      </c>
      <c r="J49" s="31">
        <v>2705190.38</v>
      </c>
      <c r="K49" s="31">
        <v>49907170.539999999</v>
      </c>
      <c r="L49" s="31">
        <v>5045010.9000000004</v>
      </c>
      <c r="M49" s="31">
        <v>0</v>
      </c>
      <c r="N49" s="31">
        <v>3139906.64</v>
      </c>
      <c r="O49" s="31">
        <v>476488.22</v>
      </c>
      <c r="P49" s="31">
        <v>3920410.57</v>
      </c>
      <c r="Q49" s="31">
        <v>3659816.57</v>
      </c>
      <c r="R49" s="31">
        <v>5148485.7</v>
      </c>
      <c r="S49" s="31">
        <v>4485454.24</v>
      </c>
      <c r="T49" s="31">
        <v>1212339.5</v>
      </c>
      <c r="U49" s="31">
        <v>284615.42</v>
      </c>
      <c r="V49" s="31">
        <v>0</v>
      </c>
      <c r="X49" s="32">
        <f t="shared" si="0"/>
        <v>3466294.0199999996</v>
      </c>
    </row>
    <row r="50" spans="1:24" s="33" customFormat="1">
      <c r="A50" s="38" t="s">
        <v>213</v>
      </c>
      <c r="B50" s="31">
        <v>153278538</v>
      </c>
      <c r="C50" s="31">
        <v>0</v>
      </c>
      <c r="D50" s="31">
        <v>5517750</v>
      </c>
      <c r="E50" s="31">
        <v>1515994.17</v>
      </c>
      <c r="F50" s="31">
        <v>775955.34</v>
      </c>
      <c r="G50" s="31">
        <v>39997587.390000001</v>
      </c>
      <c r="H50" s="31">
        <v>209442.97</v>
      </c>
      <c r="I50" s="31">
        <v>740542.55</v>
      </c>
      <c r="J50" s="31">
        <v>2107652.1800000002</v>
      </c>
      <c r="K50" s="31">
        <v>55200635.82</v>
      </c>
      <c r="L50" s="31">
        <v>7694233.8399999999</v>
      </c>
      <c r="M50" s="31">
        <v>0</v>
      </c>
      <c r="N50" s="31">
        <v>18337183.25</v>
      </c>
      <c r="O50" s="31">
        <v>145195.39000000001</v>
      </c>
      <c r="P50" s="31">
        <v>5479970.4100000001</v>
      </c>
      <c r="Q50" s="31">
        <v>4408945.97</v>
      </c>
      <c r="R50" s="31">
        <v>6595755.2800000003</v>
      </c>
      <c r="S50" s="31">
        <v>3384699.83</v>
      </c>
      <c r="T50" s="31">
        <v>976543.88</v>
      </c>
      <c r="U50" s="31">
        <v>190450.22</v>
      </c>
      <c r="V50" s="31">
        <v>0</v>
      </c>
      <c r="X50" s="32">
        <f t="shared" si="0"/>
        <v>2443297.7900000005</v>
      </c>
    </row>
    <row r="51" spans="1:24" s="33" customFormat="1">
      <c r="A51" s="38" t="s">
        <v>214</v>
      </c>
      <c r="B51" s="31">
        <v>281695686</v>
      </c>
      <c r="C51" s="31">
        <v>0</v>
      </c>
      <c r="D51" s="31">
        <v>9806717.5999999996</v>
      </c>
      <c r="E51" s="31">
        <v>4380560.75</v>
      </c>
      <c r="F51" s="31">
        <v>9244772.1199999992</v>
      </c>
      <c r="G51" s="31">
        <v>14596473.5</v>
      </c>
      <c r="H51" s="31">
        <v>178972</v>
      </c>
      <c r="I51" s="31">
        <v>924707.14</v>
      </c>
      <c r="J51" s="31">
        <v>6757698.5499999998</v>
      </c>
      <c r="K51" s="31">
        <v>147249063.27000001</v>
      </c>
      <c r="L51" s="31">
        <v>15903772.41</v>
      </c>
      <c r="M51" s="31">
        <v>0</v>
      </c>
      <c r="N51" s="31">
        <v>28507612.129999999</v>
      </c>
      <c r="O51" s="31">
        <v>-23846.68</v>
      </c>
      <c r="P51" s="31">
        <v>4304392.67</v>
      </c>
      <c r="Q51" s="31">
        <v>14506678.720000001</v>
      </c>
      <c r="R51" s="31">
        <v>10485976.67</v>
      </c>
      <c r="S51" s="31">
        <v>12320775.720000001</v>
      </c>
      <c r="T51" s="31">
        <v>1417084.85</v>
      </c>
      <c r="U51" s="31">
        <v>1134274.6299999999</v>
      </c>
      <c r="V51" s="31">
        <v>0</v>
      </c>
      <c r="X51" s="32">
        <f t="shared" si="0"/>
        <v>7868126.5</v>
      </c>
    </row>
    <row r="52" spans="1:24" s="33" customFormat="1">
      <c r="A52" s="38" t="s">
        <v>345</v>
      </c>
      <c r="B52" s="31">
        <v>15710630</v>
      </c>
      <c r="C52" s="31">
        <v>0</v>
      </c>
      <c r="D52" s="31">
        <v>1420652.88</v>
      </c>
      <c r="E52" s="31">
        <v>267741.21999999997</v>
      </c>
      <c r="F52" s="31">
        <v>259894.53</v>
      </c>
      <c r="G52" s="31">
        <v>0</v>
      </c>
      <c r="H52" s="31">
        <v>1692.49</v>
      </c>
      <c r="I52" s="31">
        <v>398509.07</v>
      </c>
      <c r="J52" s="31">
        <v>199901.4</v>
      </c>
      <c r="K52" s="31">
        <v>9127039.3300000001</v>
      </c>
      <c r="L52" s="31">
        <v>1306691.1599999999</v>
      </c>
      <c r="M52" s="31">
        <v>0</v>
      </c>
      <c r="N52" s="31">
        <v>50000</v>
      </c>
      <c r="O52" s="31">
        <v>40938.42</v>
      </c>
      <c r="P52" s="31">
        <v>335430.43</v>
      </c>
      <c r="Q52" s="31">
        <v>922586.35</v>
      </c>
      <c r="R52" s="31">
        <v>944224.04</v>
      </c>
      <c r="S52" s="31">
        <v>283135.25</v>
      </c>
      <c r="T52" s="31">
        <v>150193.88</v>
      </c>
      <c r="U52" s="31">
        <v>2000</v>
      </c>
      <c r="V52" s="31">
        <v>0</v>
      </c>
      <c r="X52" s="32">
        <f t="shared" si="0"/>
        <v>242839.82</v>
      </c>
    </row>
    <row r="53" spans="1:24" s="33" customFormat="1">
      <c r="A53" s="38" t="s">
        <v>365</v>
      </c>
      <c r="B53" s="31">
        <v>6626605</v>
      </c>
      <c r="C53" s="31">
        <v>0</v>
      </c>
      <c r="D53" s="31">
        <v>0</v>
      </c>
      <c r="E53" s="31">
        <v>58895.12</v>
      </c>
      <c r="F53" s="31">
        <v>0</v>
      </c>
      <c r="G53" s="31">
        <v>0</v>
      </c>
      <c r="H53" s="31">
        <v>0</v>
      </c>
      <c r="I53" s="31">
        <v>149088.64000000001</v>
      </c>
      <c r="J53" s="31">
        <v>0</v>
      </c>
      <c r="K53" s="31">
        <v>2633988.6800000002</v>
      </c>
      <c r="L53" s="31">
        <v>1426639.28</v>
      </c>
      <c r="M53" s="31">
        <v>0</v>
      </c>
      <c r="N53" s="31">
        <v>0</v>
      </c>
      <c r="O53" s="31">
        <v>151667.85999999999</v>
      </c>
      <c r="P53" s="31">
        <v>444424.28</v>
      </c>
      <c r="Q53" s="31">
        <v>686481.95</v>
      </c>
      <c r="R53" s="31">
        <v>402560.66</v>
      </c>
      <c r="S53" s="31">
        <v>11361.36</v>
      </c>
      <c r="T53" s="31">
        <v>661496.71</v>
      </c>
      <c r="U53" s="31">
        <v>0</v>
      </c>
      <c r="V53" s="31">
        <v>0</v>
      </c>
      <c r="X53" s="32">
        <f t="shared" si="0"/>
        <v>151667.85999999999</v>
      </c>
    </row>
    <row r="54" spans="1:24" s="33" customFormat="1">
      <c r="A54" s="38" t="s">
        <v>361</v>
      </c>
      <c r="B54" s="31">
        <v>1339308</v>
      </c>
      <c r="C54" s="31">
        <v>0</v>
      </c>
      <c r="D54" s="31">
        <v>0</v>
      </c>
      <c r="E54" s="31">
        <v>0</v>
      </c>
      <c r="F54" s="31">
        <v>0</v>
      </c>
      <c r="G54" s="31">
        <v>0</v>
      </c>
      <c r="H54" s="31">
        <v>0</v>
      </c>
      <c r="I54" s="31">
        <v>4056</v>
      </c>
      <c r="J54" s="31">
        <v>13453</v>
      </c>
      <c r="K54" s="31">
        <v>895112</v>
      </c>
      <c r="L54" s="31">
        <v>176051</v>
      </c>
      <c r="M54" s="31">
        <v>0</v>
      </c>
      <c r="N54" s="31">
        <v>0</v>
      </c>
      <c r="O54" s="31">
        <v>190</v>
      </c>
      <c r="P54" s="31">
        <v>28746</v>
      </c>
      <c r="Q54" s="31">
        <v>187659</v>
      </c>
      <c r="R54" s="31">
        <v>0</v>
      </c>
      <c r="S54" s="31">
        <v>0</v>
      </c>
      <c r="T54" s="31">
        <v>19327</v>
      </c>
      <c r="U54" s="31">
        <v>14714</v>
      </c>
      <c r="V54" s="31">
        <v>0</v>
      </c>
      <c r="X54" s="32">
        <f t="shared" si="0"/>
        <v>28357</v>
      </c>
    </row>
    <row r="55" spans="1:24" s="33" customFormat="1">
      <c r="A55" s="38" t="s">
        <v>366</v>
      </c>
      <c r="B55" s="31">
        <v>6994426</v>
      </c>
      <c r="C55" s="31">
        <v>43306.99</v>
      </c>
      <c r="D55" s="31">
        <v>1060236.44</v>
      </c>
      <c r="E55" s="31">
        <v>121520.18</v>
      </c>
      <c r="F55" s="31">
        <v>121578.25</v>
      </c>
      <c r="G55" s="31">
        <v>0</v>
      </c>
      <c r="H55" s="31">
        <v>0</v>
      </c>
      <c r="I55" s="31">
        <v>41643.440000000002</v>
      </c>
      <c r="J55" s="31">
        <v>63418.080000000002</v>
      </c>
      <c r="K55" s="31">
        <v>3171489.65</v>
      </c>
      <c r="L55" s="31">
        <v>563725.30000000005</v>
      </c>
      <c r="M55" s="31">
        <v>0</v>
      </c>
      <c r="N55" s="31">
        <v>0</v>
      </c>
      <c r="O55" s="31">
        <v>0</v>
      </c>
      <c r="P55" s="31">
        <v>93660.06</v>
      </c>
      <c r="Q55" s="31">
        <v>370540.52</v>
      </c>
      <c r="R55" s="31">
        <v>189158.65</v>
      </c>
      <c r="S55" s="31">
        <v>332729.71999999997</v>
      </c>
      <c r="T55" s="31">
        <v>732552.09</v>
      </c>
      <c r="U55" s="31">
        <v>88866.240000000005</v>
      </c>
      <c r="V55" s="31">
        <v>0</v>
      </c>
      <c r="X55" s="32">
        <f t="shared" si="0"/>
        <v>152284.32</v>
      </c>
    </row>
    <row r="56" spans="1:24" s="33" customFormat="1">
      <c r="A56" s="38" t="s">
        <v>364</v>
      </c>
      <c r="B56" s="31">
        <v>3222914</v>
      </c>
      <c r="C56" s="31">
        <v>0</v>
      </c>
      <c r="D56" s="31">
        <v>0</v>
      </c>
      <c r="E56" s="31">
        <v>0</v>
      </c>
      <c r="F56" s="31">
        <v>0</v>
      </c>
      <c r="G56" s="31">
        <v>0</v>
      </c>
      <c r="H56" s="31">
        <v>19966</v>
      </c>
      <c r="I56" s="31">
        <v>47821</v>
      </c>
      <c r="J56" s="31">
        <v>119039</v>
      </c>
      <c r="K56" s="31">
        <v>1785406</v>
      </c>
      <c r="L56" s="31">
        <v>287531</v>
      </c>
      <c r="M56" s="31">
        <v>0</v>
      </c>
      <c r="N56" s="31">
        <v>0</v>
      </c>
      <c r="O56" s="31">
        <v>16312</v>
      </c>
      <c r="P56" s="31">
        <v>83859</v>
      </c>
      <c r="Q56" s="31">
        <v>320180</v>
      </c>
      <c r="R56" s="31">
        <v>193368</v>
      </c>
      <c r="S56" s="31">
        <v>115880</v>
      </c>
      <c r="T56" s="31">
        <v>196655</v>
      </c>
      <c r="U56" s="31">
        <v>36897</v>
      </c>
      <c r="V56" s="31">
        <v>0</v>
      </c>
      <c r="X56" s="32">
        <f t="shared" si="0"/>
        <v>172248</v>
      </c>
    </row>
    <row r="57" spans="1:24" s="33" customFormat="1">
      <c r="A57" s="38" t="s">
        <v>601</v>
      </c>
      <c r="B57" s="31">
        <v>0</v>
      </c>
      <c r="C57" s="31">
        <v>0</v>
      </c>
      <c r="D57" s="31">
        <v>0</v>
      </c>
      <c r="E57" s="31">
        <v>0</v>
      </c>
      <c r="F57" s="31">
        <v>0</v>
      </c>
      <c r="G57" s="31">
        <v>0</v>
      </c>
      <c r="H57" s="31">
        <v>0</v>
      </c>
      <c r="I57" s="31">
        <v>0</v>
      </c>
      <c r="J57" s="31">
        <v>0</v>
      </c>
      <c r="K57" s="31">
        <v>0</v>
      </c>
      <c r="L57" s="31">
        <v>0</v>
      </c>
      <c r="M57" s="31">
        <v>0</v>
      </c>
      <c r="N57" s="31">
        <v>0</v>
      </c>
      <c r="O57" s="31">
        <v>0</v>
      </c>
      <c r="P57" s="31">
        <v>0</v>
      </c>
      <c r="Q57" s="31">
        <v>0</v>
      </c>
      <c r="R57" s="31">
        <v>0</v>
      </c>
      <c r="S57" s="31">
        <v>0</v>
      </c>
      <c r="T57" s="31">
        <v>0</v>
      </c>
      <c r="U57" s="31">
        <v>0</v>
      </c>
      <c r="V57" s="31">
        <v>0</v>
      </c>
      <c r="X57" s="32">
        <f t="shared" si="0"/>
        <v>0</v>
      </c>
    </row>
    <row r="58" spans="1:24" s="33" customFormat="1">
      <c r="A58" s="38" t="s">
        <v>362</v>
      </c>
      <c r="B58" s="31">
        <v>0</v>
      </c>
      <c r="C58" s="31">
        <v>0</v>
      </c>
      <c r="D58" s="31">
        <v>0</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X58" s="32">
        <f t="shared" si="0"/>
        <v>0</v>
      </c>
    </row>
    <row r="59" spans="1:24" s="33" customFormat="1">
      <c r="A59" s="38" t="s">
        <v>602</v>
      </c>
      <c r="B59" s="31">
        <v>0</v>
      </c>
      <c r="C59" s="31">
        <v>0</v>
      </c>
      <c r="D59" s="31">
        <v>0</v>
      </c>
      <c r="E59" s="31">
        <v>0</v>
      </c>
      <c r="F59" s="31">
        <v>0</v>
      </c>
      <c r="G59" s="31">
        <v>0</v>
      </c>
      <c r="H59" s="31">
        <v>0</v>
      </c>
      <c r="I59" s="31">
        <v>0</v>
      </c>
      <c r="J59" s="31">
        <v>0</v>
      </c>
      <c r="K59" s="31">
        <v>0</v>
      </c>
      <c r="L59" s="31">
        <v>0</v>
      </c>
      <c r="M59" s="31">
        <v>0</v>
      </c>
      <c r="N59" s="31">
        <v>0</v>
      </c>
      <c r="O59" s="31">
        <v>0</v>
      </c>
      <c r="P59" s="31">
        <v>0</v>
      </c>
      <c r="Q59" s="31">
        <v>0</v>
      </c>
      <c r="R59" s="31">
        <v>0</v>
      </c>
      <c r="S59" s="31">
        <v>0</v>
      </c>
      <c r="T59" s="31">
        <v>0</v>
      </c>
      <c r="U59" s="31">
        <v>0</v>
      </c>
      <c r="V59" s="31">
        <v>0</v>
      </c>
      <c r="X59" s="32">
        <f t="shared" si="0"/>
        <v>0</v>
      </c>
    </row>
    <row r="60" spans="1:24" s="33" customFormat="1">
      <c r="A60" s="38" t="s">
        <v>363</v>
      </c>
      <c r="B60" s="31">
        <v>4543221</v>
      </c>
      <c r="C60" s="31">
        <v>0</v>
      </c>
      <c r="D60" s="31">
        <v>0</v>
      </c>
      <c r="E60" s="31">
        <v>75883</v>
      </c>
      <c r="F60" s="31">
        <v>0</v>
      </c>
      <c r="G60" s="31">
        <v>54525.46</v>
      </c>
      <c r="H60" s="31">
        <v>337.4</v>
      </c>
      <c r="I60" s="31">
        <v>1605.4</v>
      </c>
      <c r="J60" s="31">
        <v>113840</v>
      </c>
      <c r="K60" s="31">
        <v>2681180.2999999998</v>
      </c>
      <c r="L60" s="31">
        <v>601151.54</v>
      </c>
      <c r="M60" s="31">
        <v>0</v>
      </c>
      <c r="N60" s="31">
        <v>0</v>
      </c>
      <c r="O60" s="31">
        <v>0</v>
      </c>
      <c r="P60" s="31">
        <v>8295</v>
      </c>
      <c r="Q60" s="31">
        <v>656074.23</v>
      </c>
      <c r="R60" s="31">
        <v>234276</v>
      </c>
      <c r="S60" s="31">
        <v>116052.67</v>
      </c>
      <c r="T60" s="31">
        <v>0</v>
      </c>
      <c r="U60" s="31">
        <v>0</v>
      </c>
      <c r="V60" s="31">
        <v>0</v>
      </c>
      <c r="X60" s="32">
        <f t="shared" si="0"/>
        <v>113840</v>
      </c>
    </row>
    <row r="61" spans="1:24" s="33" customFormat="1">
      <c r="A61" s="38" t="s">
        <v>603</v>
      </c>
      <c r="B61" s="31">
        <v>0</v>
      </c>
      <c r="C61" s="31">
        <v>0</v>
      </c>
      <c r="D61" s="31">
        <v>0</v>
      </c>
      <c r="E61" s="31">
        <v>0</v>
      </c>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X61" s="32">
        <f t="shared" si="0"/>
        <v>0</v>
      </c>
    </row>
    <row r="62" spans="1:24" s="33" customFormat="1">
      <c r="A62" s="38" t="s">
        <v>215</v>
      </c>
      <c r="B62" s="31">
        <v>32368382</v>
      </c>
      <c r="C62" s="31">
        <v>0</v>
      </c>
      <c r="D62" s="31">
        <v>2431031.34</v>
      </c>
      <c r="E62" s="31">
        <v>439043.48</v>
      </c>
      <c r="F62" s="31">
        <v>159199.03</v>
      </c>
      <c r="G62" s="31">
        <v>11265</v>
      </c>
      <c r="H62" s="31">
        <v>6171.52</v>
      </c>
      <c r="I62" s="31">
        <v>1286285.44</v>
      </c>
      <c r="J62" s="31">
        <v>288887.33</v>
      </c>
      <c r="K62" s="31">
        <v>18403203.780000001</v>
      </c>
      <c r="L62" s="31">
        <v>2616916.83</v>
      </c>
      <c r="M62" s="31">
        <v>0</v>
      </c>
      <c r="N62" s="31">
        <v>657096.62</v>
      </c>
      <c r="O62" s="31">
        <v>63948.94</v>
      </c>
      <c r="P62" s="31">
        <v>1091884.3999999999</v>
      </c>
      <c r="Q62" s="31">
        <v>1575804.25</v>
      </c>
      <c r="R62" s="31">
        <v>1741407.95</v>
      </c>
      <c r="S62" s="31">
        <v>1436273.72</v>
      </c>
      <c r="T62" s="31">
        <v>128530.71</v>
      </c>
      <c r="U62" s="31">
        <v>31431.89</v>
      </c>
      <c r="V62" s="31">
        <v>0</v>
      </c>
      <c r="X62" s="32">
        <f t="shared" si="0"/>
        <v>384268.16000000003</v>
      </c>
    </row>
    <row r="63" spans="1:24" s="33" customFormat="1">
      <c r="A63" s="38" t="s">
        <v>216</v>
      </c>
      <c r="B63" s="31">
        <v>229977432</v>
      </c>
      <c r="C63" s="31">
        <v>1265902.57</v>
      </c>
      <c r="D63" s="31">
        <v>0</v>
      </c>
      <c r="E63" s="31">
        <v>2929865.23</v>
      </c>
      <c r="F63" s="31">
        <v>900888.2</v>
      </c>
      <c r="G63" s="31">
        <v>22875183.010000002</v>
      </c>
      <c r="H63" s="31">
        <v>314817.90999999997</v>
      </c>
      <c r="I63" s="31">
        <v>975424.44</v>
      </c>
      <c r="J63" s="31">
        <v>3078913.41</v>
      </c>
      <c r="K63" s="31">
        <v>129336403.62</v>
      </c>
      <c r="L63" s="31">
        <v>17868034.32</v>
      </c>
      <c r="M63" s="31">
        <v>0</v>
      </c>
      <c r="N63" s="31">
        <v>663717.75</v>
      </c>
      <c r="O63" s="31">
        <v>1618637.82</v>
      </c>
      <c r="P63" s="31">
        <v>10798877.82</v>
      </c>
      <c r="Q63" s="31">
        <v>14061604.26</v>
      </c>
      <c r="R63" s="31">
        <v>9606457.0899999999</v>
      </c>
      <c r="S63" s="31">
        <v>11073035.800000001</v>
      </c>
      <c r="T63" s="31">
        <v>1315689.1499999999</v>
      </c>
      <c r="U63" s="31">
        <v>1293979.56</v>
      </c>
      <c r="V63" s="31">
        <v>0</v>
      </c>
      <c r="X63" s="32">
        <f t="shared" si="0"/>
        <v>5991530.790000001</v>
      </c>
    </row>
    <row r="64" spans="1:24" s="33" customFormat="1">
      <c r="A64" s="38" t="s">
        <v>217</v>
      </c>
      <c r="B64" s="31">
        <v>17758645</v>
      </c>
      <c r="C64" s="31">
        <v>0</v>
      </c>
      <c r="D64" s="31">
        <v>0</v>
      </c>
      <c r="E64" s="31">
        <v>213883.42</v>
      </c>
      <c r="F64" s="31">
        <v>0</v>
      </c>
      <c r="G64" s="31">
        <v>560253.81000000006</v>
      </c>
      <c r="H64" s="31">
        <v>22659.919999999998</v>
      </c>
      <c r="I64" s="31">
        <v>657578.79</v>
      </c>
      <c r="J64" s="31">
        <v>217031.59</v>
      </c>
      <c r="K64" s="31">
        <v>10907523.74</v>
      </c>
      <c r="L64" s="31">
        <v>1168105.57</v>
      </c>
      <c r="M64" s="31">
        <v>0</v>
      </c>
      <c r="N64" s="31">
        <v>19879.64</v>
      </c>
      <c r="O64" s="31">
        <v>65642.73</v>
      </c>
      <c r="P64" s="31">
        <v>489128.32</v>
      </c>
      <c r="Q64" s="31">
        <v>1019265.06</v>
      </c>
      <c r="R64" s="31">
        <v>1266059.27</v>
      </c>
      <c r="S64" s="31">
        <v>1014974.32</v>
      </c>
      <c r="T64" s="31">
        <v>136658.60999999999</v>
      </c>
      <c r="U64" s="31">
        <v>0</v>
      </c>
      <c r="V64" s="31">
        <v>0</v>
      </c>
      <c r="X64" s="32">
        <f t="shared" si="0"/>
        <v>282674.32</v>
      </c>
    </row>
    <row r="65" spans="1:24" s="33" customFormat="1">
      <c r="A65" s="38" t="s">
        <v>218</v>
      </c>
      <c r="B65" s="31">
        <v>53651134</v>
      </c>
      <c r="C65" s="31">
        <v>0</v>
      </c>
      <c r="D65" s="31">
        <v>0</v>
      </c>
      <c r="E65" s="31">
        <v>808957.35</v>
      </c>
      <c r="F65" s="31">
        <v>118341.26</v>
      </c>
      <c r="G65" s="31">
        <v>2820640.69</v>
      </c>
      <c r="H65" s="31">
        <v>36377.32</v>
      </c>
      <c r="I65" s="31">
        <v>751844.21</v>
      </c>
      <c r="J65" s="31">
        <v>1958732.24</v>
      </c>
      <c r="K65" s="31">
        <v>26969238.59</v>
      </c>
      <c r="L65" s="31">
        <v>3982449.81</v>
      </c>
      <c r="M65" s="31">
        <v>0</v>
      </c>
      <c r="N65" s="31">
        <v>4837604.4400000004</v>
      </c>
      <c r="O65" s="31">
        <v>836920.45</v>
      </c>
      <c r="P65" s="31">
        <v>1531604.07</v>
      </c>
      <c r="Q65" s="31">
        <v>2562046.2000000002</v>
      </c>
      <c r="R65" s="31">
        <v>3354508.15</v>
      </c>
      <c r="S65" s="31">
        <v>2579333.91</v>
      </c>
      <c r="T65" s="31">
        <v>337355.07</v>
      </c>
      <c r="U65" s="31">
        <v>165179.97</v>
      </c>
      <c r="V65" s="31">
        <v>0</v>
      </c>
      <c r="X65" s="32">
        <f t="shared" si="0"/>
        <v>2960832.66</v>
      </c>
    </row>
    <row r="66" spans="1:24" s="33" customFormat="1">
      <c r="A66" s="38" t="s">
        <v>219</v>
      </c>
      <c r="B66" s="31">
        <v>25812482</v>
      </c>
      <c r="C66" s="31">
        <v>0</v>
      </c>
      <c r="D66" s="31">
        <v>0</v>
      </c>
      <c r="E66" s="31">
        <v>328964.2</v>
      </c>
      <c r="F66" s="31">
        <v>0</v>
      </c>
      <c r="G66" s="31">
        <v>1782775.98</v>
      </c>
      <c r="H66" s="31">
        <v>35182.44</v>
      </c>
      <c r="I66" s="31">
        <v>589738.61</v>
      </c>
      <c r="J66" s="31">
        <v>603901.69999999995</v>
      </c>
      <c r="K66" s="31">
        <v>14376871.58</v>
      </c>
      <c r="L66" s="31">
        <v>1441157.33</v>
      </c>
      <c r="M66" s="31">
        <v>0</v>
      </c>
      <c r="N66" s="31">
        <v>2306961.75</v>
      </c>
      <c r="O66" s="31">
        <v>1184.1500000000001</v>
      </c>
      <c r="P66" s="31">
        <v>466552.38</v>
      </c>
      <c r="Q66" s="31">
        <v>1466488.34</v>
      </c>
      <c r="R66" s="31">
        <v>1317372.95</v>
      </c>
      <c r="S66" s="31">
        <v>1021008.84</v>
      </c>
      <c r="T66" s="31">
        <v>74322.02</v>
      </c>
      <c r="U66" s="31">
        <v>0</v>
      </c>
      <c r="V66" s="31">
        <v>0</v>
      </c>
      <c r="X66" s="32">
        <f t="shared" si="0"/>
        <v>605085.85</v>
      </c>
    </row>
    <row r="67" spans="1:24" s="33" customFormat="1">
      <c r="A67" s="38" t="s">
        <v>346</v>
      </c>
      <c r="B67" s="31">
        <v>87239379</v>
      </c>
      <c r="C67" s="31">
        <v>322107.84999999998</v>
      </c>
      <c r="D67" s="31">
        <v>630137.49</v>
      </c>
      <c r="E67" s="31">
        <v>1287406.44</v>
      </c>
      <c r="F67" s="31">
        <v>0</v>
      </c>
      <c r="G67" s="31">
        <v>5037756.7300000004</v>
      </c>
      <c r="H67" s="31">
        <v>103211.98</v>
      </c>
      <c r="I67" s="31">
        <v>661408.28</v>
      </c>
      <c r="J67" s="31">
        <v>2849430.48</v>
      </c>
      <c r="K67" s="31">
        <v>51135683</v>
      </c>
      <c r="L67" s="31">
        <v>5078510.99</v>
      </c>
      <c r="M67" s="31">
        <v>0</v>
      </c>
      <c r="N67" s="31">
        <v>2164768.0299999998</v>
      </c>
      <c r="O67" s="31">
        <v>1580527.85</v>
      </c>
      <c r="P67" s="31">
        <v>2250966.06</v>
      </c>
      <c r="Q67" s="31">
        <v>3738575.79</v>
      </c>
      <c r="R67" s="31">
        <v>4723951.91</v>
      </c>
      <c r="S67" s="31">
        <v>2777524.77</v>
      </c>
      <c r="T67" s="31">
        <v>595145.98</v>
      </c>
      <c r="U67" s="31">
        <v>2302265.13</v>
      </c>
      <c r="V67" s="31">
        <v>0</v>
      </c>
      <c r="X67" s="32">
        <f t="shared" ref="X67:X130" si="1">J67+O67+U67</f>
        <v>6732223.46</v>
      </c>
    </row>
    <row r="68" spans="1:24" s="33" customFormat="1">
      <c r="A68" s="38" t="s">
        <v>220</v>
      </c>
      <c r="B68" s="31">
        <v>60085915</v>
      </c>
      <c r="C68" s="31">
        <v>7096.19</v>
      </c>
      <c r="D68" s="31">
        <v>3746460.06</v>
      </c>
      <c r="E68" s="31">
        <v>679561.85</v>
      </c>
      <c r="F68" s="31">
        <v>980170.56</v>
      </c>
      <c r="G68" s="31">
        <v>2971864.03</v>
      </c>
      <c r="H68" s="31">
        <v>25881.93</v>
      </c>
      <c r="I68" s="31">
        <v>608557.16</v>
      </c>
      <c r="J68" s="31">
        <v>1478290.03</v>
      </c>
      <c r="K68" s="31">
        <v>25006572.739999998</v>
      </c>
      <c r="L68" s="31">
        <v>4310555.6100000003</v>
      </c>
      <c r="M68" s="31">
        <v>0</v>
      </c>
      <c r="N68" s="31">
        <v>10160132.279999999</v>
      </c>
      <c r="O68" s="31">
        <v>11998.76</v>
      </c>
      <c r="P68" s="31">
        <v>1414376.15</v>
      </c>
      <c r="Q68" s="31">
        <v>2700293.35</v>
      </c>
      <c r="R68" s="31">
        <v>2447943.62</v>
      </c>
      <c r="S68" s="31">
        <v>2825338.56</v>
      </c>
      <c r="T68" s="31">
        <v>365124.32</v>
      </c>
      <c r="U68" s="31">
        <v>345698.02</v>
      </c>
      <c r="V68" s="31">
        <v>0</v>
      </c>
      <c r="X68" s="32">
        <f t="shared" si="1"/>
        <v>1835986.81</v>
      </c>
    </row>
    <row r="69" spans="1:24" s="33" customFormat="1">
      <c r="A69" s="38" t="s">
        <v>347</v>
      </c>
      <c r="B69" s="31">
        <v>69115927</v>
      </c>
      <c r="C69" s="31">
        <v>72588.17</v>
      </c>
      <c r="D69" s="31">
        <v>2593687.7599999998</v>
      </c>
      <c r="E69" s="31">
        <v>1267512.43</v>
      </c>
      <c r="F69" s="31">
        <v>14197.96</v>
      </c>
      <c r="G69" s="31">
        <v>3161888.75</v>
      </c>
      <c r="H69" s="31">
        <v>92827.98</v>
      </c>
      <c r="I69" s="31">
        <v>1404059.91</v>
      </c>
      <c r="J69" s="31">
        <v>1596410.27</v>
      </c>
      <c r="K69" s="31">
        <v>35570780</v>
      </c>
      <c r="L69" s="31">
        <v>4783284.6900000004</v>
      </c>
      <c r="M69" s="31">
        <v>0</v>
      </c>
      <c r="N69" s="31">
        <v>6199140.6399999997</v>
      </c>
      <c r="O69" s="31">
        <v>47283.88</v>
      </c>
      <c r="P69" s="31">
        <v>1490326.92</v>
      </c>
      <c r="Q69" s="31">
        <v>5652253.5300000003</v>
      </c>
      <c r="R69" s="31">
        <v>2529519.14</v>
      </c>
      <c r="S69" s="31">
        <v>1313365.45</v>
      </c>
      <c r="T69" s="31">
        <v>401173.05</v>
      </c>
      <c r="U69" s="31">
        <v>925626.47</v>
      </c>
      <c r="V69" s="31">
        <v>0</v>
      </c>
      <c r="X69" s="32">
        <f t="shared" si="1"/>
        <v>2569320.62</v>
      </c>
    </row>
    <row r="70" spans="1:24" s="33" customFormat="1">
      <c r="A70" s="38" t="s">
        <v>221</v>
      </c>
      <c r="B70" s="31">
        <v>84916917</v>
      </c>
      <c r="C70" s="31">
        <v>0</v>
      </c>
      <c r="D70" s="31">
        <v>4633080.46</v>
      </c>
      <c r="E70" s="31">
        <v>1279088.8600000001</v>
      </c>
      <c r="F70" s="31">
        <v>0</v>
      </c>
      <c r="G70" s="31">
        <v>4048715.37</v>
      </c>
      <c r="H70" s="31">
        <v>244602.65</v>
      </c>
      <c r="I70" s="31">
        <v>377877.62</v>
      </c>
      <c r="J70" s="31">
        <v>1361762.89</v>
      </c>
      <c r="K70" s="31">
        <v>33091234.98</v>
      </c>
      <c r="L70" s="31">
        <v>4366451.9000000004</v>
      </c>
      <c r="M70" s="31">
        <v>0</v>
      </c>
      <c r="N70" s="31">
        <v>22998446.329999998</v>
      </c>
      <c r="O70" s="31">
        <v>173571.47</v>
      </c>
      <c r="P70" s="31">
        <v>1990093.63</v>
      </c>
      <c r="Q70" s="31">
        <v>3047660.61</v>
      </c>
      <c r="R70" s="31">
        <v>4130935.24</v>
      </c>
      <c r="S70" s="31">
        <v>2500862.59</v>
      </c>
      <c r="T70" s="31">
        <v>338024.24</v>
      </c>
      <c r="U70" s="31">
        <v>334508.45</v>
      </c>
      <c r="V70" s="31">
        <v>0</v>
      </c>
      <c r="X70" s="32">
        <f t="shared" si="1"/>
        <v>1869842.8099999998</v>
      </c>
    </row>
    <row r="71" spans="1:24" s="33" customFormat="1">
      <c r="A71" s="38" t="s">
        <v>222</v>
      </c>
      <c r="B71" s="31">
        <v>1089300380</v>
      </c>
      <c r="C71" s="31">
        <v>0</v>
      </c>
      <c r="D71" s="31">
        <v>12917390.15</v>
      </c>
      <c r="E71" s="31">
        <v>11623546.18</v>
      </c>
      <c r="F71" s="31">
        <v>2706835.55</v>
      </c>
      <c r="G71" s="31">
        <v>74410116.349999994</v>
      </c>
      <c r="H71" s="31">
        <v>1892231.26</v>
      </c>
      <c r="I71" s="31">
        <v>14038870.619999999</v>
      </c>
      <c r="J71" s="31">
        <v>30746002.190000001</v>
      </c>
      <c r="K71" s="31">
        <v>602163855.62</v>
      </c>
      <c r="L71" s="31">
        <v>81532754.359999999</v>
      </c>
      <c r="M71" s="31">
        <v>0</v>
      </c>
      <c r="N71" s="31">
        <v>29782226.850000001</v>
      </c>
      <c r="O71" s="31">
        <v>4846171.4800000004</v>
      </c>
      <c r="P71" s="31">
        <v>30741120.210000001</v>
      </c>
      <c r="Q71" s="31">
        <v>55643943.479999997</v>
      </c>
      <c r="R71" s="31">
        <v>56629082.710000001</v>
      </c>
      <c r="S71" s="31">
        <v>56696386.890000001</v>
      </c>
      <c r="T71" s="31">
        <v>6038605.5999999996</v>
      </c>
      <c r="U71" s="31">
        <v>16891240.629999999</v>
      </c>
      <c r="V71" s="31">
        <v>0</v>
      </c>
      <c r="X71" s="32">
        <f t="shared" si="1"/>
        <v>52483414.299999997</v>
      </c>
    </row>
    <row r="72" spans="1:24" s="33" customFormat="1">
      <c r="A72" s="38" t="s">
        <v>604</v>
      </c>
      <c r="B72" s="31">
        <v>0</v>
      </c>
      <c r="C72" s="31">
        <v>0</v>
      </c>
      <c r="D72" s="31">
        <v>0</v>
      </c>
      <c r="E72" s="31">
        <v>0</v>
      </c>
      <c r="F72" s="31">
        <v>0</v>
      </c>
      <c r="G72" s="31">
        <v>0</v>
      </c>
      <c r="H72" s="31">
        <v>0</v>
      </c>
      <c r="I72" s="31">
        <v>0</v>
      </c>
      <c r="J72" s="31">
        <v>0</v>
      </c>
      <c r="K72" s="31">
        <v>0</v>
      </c>
      <c r="L72" s="31">
        <v>0</v>
      </c>
      <c r="M72" s="31">
        <v>0</v>
      </c>
      <c r="N72" s="31">
        <v>0</v>
      </c>
      <c r="O72" s="31">
        <v>0</v>
      </c>
      <c r="P72" s="31">
        <v>0</v>
      </c>
      <c r="Q72" s="31">
        <v>0</v>
      </c>
      <c r="R72" s="31">
        <v>0</v>
      </c>
      <c r="S72" s="31">
        <v>0</v>
      </c>
      <c r="T72" s="31">
        <v>0</v>
      </c>
      <c r="U72" s="31">
        <v>0</v>
      </c>
      <c r="V72" s="31">
        <v>0</v>
      </c>
      <c r="X72" s="32">
        <f t="shared" si="1"/>
        <v>0</v>
      </c>
    </row>
    <row r="73" spans="1:24" s="33" customFormat="1">
      <c r="A73" s="38" t="s">
        <v>605</v>
      </c>
      <c r="B73" s="31">
        <v>0</v>
      </c>
      <c r="C73" s="31">
        <v>0</v>
      </c>
      <c r="D73" s="31">
        <v>0</v>
      </c>
      <c r="E73" s="31">
        <v>0</v>
      </c>
      <c r="F73" s="31">
        <v>0</v>
      </c>
      <c r="G73" s="31">
        <v>0</v>
      </c>
      <c r="H73" s="31">
        <v>0</v>
      </c>
      <c r="I73" s="31">
        <v>0</v>
      </c>
      <c r="J73" s="31">
        <v>0</v>
      </c>
      <c r="K73" s="31">
        <v>0</v>
      </c>
      <c r="L73" s="31">
        <v>0</v>
      </c>
      <c r="M73" s="31">
        <v>0</v>
      </c>
      <c r="N73" s="31">
        <v>0</v>
      </c>
      <c r="O73" s="31">
        <v>0</v>
      </c>
      <c r="P73" s="31">
        <v>0</v>
      </c>
      <c r="Q73" s="31">
        <v>0</v>
      </c>
      <c r="R73" s="31">
        <v>0</v>
      </c>
      <c r="S73" s="31">
        <v>0</v>
      </c>
      <c r="T73" s="31">
        <v>0</v>
      </c>
      <c r="U73" s="31">
        <v>0</v>
      </c>
      <c r="V73" s="31">
        <v>0</v>
      </c>
      <c r="X73" s="32">
        <f t="shared" si="1"/>
        <v>0</v>
      </c>
    </row>
    <row r="74" spans="1:24" s="33" customFormat="1">
      <c r="A74" s="38" t="s">
        <v>606</v>
      </c>
      <c r="B74" s="31">
        <v>0</v>
      </c>
      <c r="C74" s="31">
        <v>0</v>
      </c>
      <c r="D74" s="31">
        <v>0</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X74" s="32">
        <f t="shared" si="1"/>
        <v>0</v>
      </c>
    </row>
    <row r="75" spans="1:24" s="33" customFormat="1">
      <c r="A75" s="38" t="s">
        <v>607</v>
      </c>
      <c r="B75" s="31">
        <v>0</v>
      </c>
      <c r="C75" s="31">
        <v>0</v>
      </c>
      <c r="D75" s="31">
        <v>0</v>
      </c>
      <c r="E75" s="31">
        <v>0</v>
      </c>
      <c r="F75" s="31">
        <v>0</v>
      </c>
      <c r="G75" s="31">
        <v>0</v>
      </c>
      <c r="H75" s="31">
        <v>0</v>
      </c>
      <c r="I75" s="31">
        <v>0</v>
      </c>
      <c r="J75" s="31">
        <v>0</v>
      </c>
      <c r="K75" s="31">
        <v>0</v>
      </c>
      <c r="L75" s="31">
        <v>0</v>
      </c>
      <c r="M75" s="31">
        <v>0</v>
      </c>
      <c r="N75" s="31">
        <v>0</v>
      </c>
      <c r="O75" s="31">
        <v>0</v>
      </c>
      <c r="P75" s="31">
        <v>0</v>
      </c>
      <c r="Q75" s="31">
        <v>0</v>
      </c>
      <c r="R75" s="31">
        <v>0</v>
      </c>
      <c r="S75" s="31">
        <v>0</v>
      </c>
      <c r="T75" s="31">
        <v>0</v>
      </c>
      <c r="U75" s="31">
        <v>0</v>
      </c>
      <c r="V75" s="31">
        <v>0</v>
      </c>
      <c r="X75" s="32">
        <f t="shared" si="1"/>
        <v>0</v>
      </c>
    </row>
    <row r="76" spans="1:24" s="33" customFormat="1">
      <c r="A76" s="38" t="s">
        <v>223</v>
      </c>
      <c r="B76" s="31">
        <v>33439887</v>
      </c>
      <c r="C76" s="31">
        <v>0</v>
      </c>
      <c r="D76" s="31">
        <v>0</v>
      </c>
      <c r="E76" s="31">
        <v>505574.44</v>
      </c>
      <c r="F76" s="31">
        <v>0</v>
      </c>
      <c r="G76" s="31">
        <v>1518016.13</v>
      </c>
      <c r="H76" s="31">
        <v>65293.89</v>
      </c>
      <c r="I76" s="31">
        <v>593678.09</v>
      </c>
      <c r="J76" s="31">
        <v>976049.43</v>
      </c>
      <c r="K76" s="31">
        <v>20560389.68</v>
      </c>
      <c r="L76" s="31">
        <v>1818626.72</v>
      </c>
      <c r="M76" s="31">
        <v>0</v>
      </c>
      <c r="N76" s="31">
        <v>115878.36</v>
      </c>
      <c r="O76" s="31">
        <v>90190.29</v>
      </c>
      <c r="P76" s="31">
        <v>1840119.44</v>
      </c>
      <c r="Q76" s="31">
        <v>1319260.43</v>
      </c>
      <c r="R76" s="31">
        <v>2065421.75</v>
      </c>
      <c r="S76" s="31">
        <v>1971388.16</v>
      </c>
      <c r="T76" s="31">
        <v>0</v>
      </c>
      <c r="U76" s="31">
        <v>0</v>
      </c>
      <c r="V76" s="31">
        <v>0</v>
      </c>
      <c r="X76" s="32">
        <f t="shared" si="1"/>
        <v>1066239.72</v>
      </c>
    </row>
    <row r="77" spans="1:24" s="33" customFormat="1">
      <c r="A77" s="38" t="s">
        <v>224</v>
      </c>
      <c r="B77" s="31">
        <v>18141734</v>
      </c>
      <c r="C77" s="31">
        <v>-976.58</v>
      </c>
      <c r="D77" s="31">
        <v>983295.76</v>
      </c>
      <c r="E77" s="31">
        <v>265493.15999999997</v>
      </c>
      <c r="F77" s="31">
        <v>0</v>
      </c>
      <c r="G77" s="31">
        <v>392703.74</v>
      </c>
      <c r="H77" s="31">
        <v>28275.1</v>
      </c>
      <c r="I77" s="31">
        <v>397930.59</v>
      </c>
      <c r="J77" s="31">
        <v>690788</v>
      </c>
      <c r="K77" s="31">
        <v>8396759.5</v>
      </c>
      <c r="L77" s="31">
        <v>1377893.92</v>
      </c>
      <c r="M77" s="31">
        <v>0</v>
      </c>
      <c r="N77" s="31">
        <v>1583894.34</v>
      </c>
      <c r="O77" s="31">
        <v>47340.28</v>
      </c>
      <c r="P77" s="31">
        <v>307910.26</v>
      </c>
      <c r="Q77" s="31">
        <v>1140296.6399999999</v>
      </c>
      <c r="R77" s="31">
        <v>1044229.2</v>
      </c>
      <c r="S77" s="31">
        <v>1235659.48</v>
      </c>
      <c r="T77" s="31">
        <v>179965.18</v>
      </c>
      <c r="U77" s="31">
        <v>70275.199999999997</v>
      </c>
      <c r="V77" s="31">
        <v>0</v>
      </c>
      <c r="X77" s="32">
        <f t="shared" si="1"/>
        <v>808403.48</v>
      </c>
    </row>
    <row r="78" spans="1:24" s="33" customFormat="1">
      <c r="A78" s="38" t="s">
        <v>225</v>
      </c>
      <c r="B78" s="31">
        <v>236069430</v>
      </c>
      <c r="C78" s="31">
        <v>998142.3</v>
      </c>
      <c r="D78" s="31">
        <v>8830750</v>
      </c>
      <c r="E78" s="31">
        <v>2995816.79</v>
      </c>
      <c r="F78" s="31">
        <v>396240.41</v>
      </c>
      <c r="G78" s="31">
        <v>13897118.939999999</v>
      </c>
      <c r="H78" s="31">
        <v>1257511.8700000001</v>
      </c>
      <c r="I78" s="31">
        <v>1851836.68</v>
      </c>
      <c r="J78" s="31">
        <v>8540838.8000000007</v>
      </c>
      <c r="K78" s="31">
        <v>106243934.53</v>
      </c>
      <c r="L78" s="31">
        <v>14717972.66</v>
      </c>
      <c r="M78" s="31">
        <v>0</v>
      </c>
      <c r="N78" s="31">
        <v>30960887.870000001</v>
      </c>
      <c r="O78" s="31">
        <v>739255.87</v>
      </c>
      <c r="P78" s="31">
        <v>4276425.67</v>
      </c>
      <c r="Q78" s="31">
        <v>10112925.42</v>
      </c>
      <c r="R78" s="31">
        <v>11706778.68</v>
      </c>
      <c r="S78" s="31">
        <v>6932707.25</v>
      </c>
      <c r="T78" s="31">
        <v>1986158.65</v>
      </c>
      <c r="U78" s="31">
        <v>9624127.7300000004</v>
      </c>
      <c r="V78" s="31">
        <v>0</v>
      </c>
      <c r="X78" s="32">
        <f t="shared" si="1"/>
        <v>18904222.399999999</v>
      </c>
    </row>
    <row r="79" spans="1:24" s="33" customFormat="1">
      <c r="A79" s="38" t="s">
        <v>226</v>
      </c>
      <c r="B79" s="31">
        <v>355196391</v>
      </c>
      <c r="C79" s="31">
        <v>0</v>
      </c>
      <c r="D79" s="31">
        <v>19571716.620000001</v>
      </c>
      <c r="E79" s="31">
        <v>4732336.6900000004</v>
      </c>
      <c r="F79" s="31">
        <v>0</v>
      </c>
      <c r="G79" s="31">
        <v>42590009.899999999</v>
      </c>
      <c r="H79" s="31">
        <v>394642.12</v>
      </c>
      <c r="I79" s="31">
        <v>2245606.36</v>
      </c>
      <c r="J79" s="31">
        <v>6973023.5300000003</v>
      </c>
      <c r="K79" s="31">
        <v>168762024.5</v>
      </c>
      <c r="L79" s="31">
        <v>15234536.68</v>
      </c>
      <c r="M79" s="31">
        <v>0</v>
      </c>
      <c r="N79" s="31">
        <v>35260620.399999999</v>
      </c>
      <c r="O79" s="31">
        <v>3206864.94</v>
      </c>
      <c r="P79" s="31">
        <v>6793458.8799999999</v>
      </c>
      <c r="Q79" s="31">
        <v>15963577.720000001</v>
      </c>
      <c r="R79" s="31">
        <v>14329615.85</v>
      </c>
      <c r="S79" s="31">
        <v>13892185.6</v>
      </c>
      <c r="T79" s="31">
        <v>1935438.3</v>
      </c>
      <c r="U79" s="31">
        <v>3310732.85</v>
      </c>
      <c r="V79" s="31">
        <v>0</v>
      </c>
      <c r="X79" s="32">
        <f t="shared" si="1"/>
        <v>13490621.32</v>
      </c>
    </row>
    <row r="80" spans="1:24" s="33" customFormat="1">
      <c r="A80" s="38" t="s">
        <v>348</v>
      </c>
      <c r="B80" s="31">
        <v>31424908</v>
      </c>
      <c r="C80" s="31">
        <v>990.36</v>
      </c>
      <c r="D80" s="31">
        <v>2410154.89</v>
      </c>
      <c r="E80" s="31">
        <v>443143.04</v>
      </c>
      <c r="F80" s="31">
        <v>7485.53</v>
      </c>
      <c r="G80" s="31">
        <v>505576.32</v>
      </c>
      <c r="H80" s="31">
        <v>221572.58</v>
      </c>
      <c r="I80" s="31">
        <v>676748.68</v>
      </c>
      <c r="J80" s="31">
        <v>1189822.8700000001</v>
      </c>
      <c r="K80" s="31">
        <v>15383449.279999999</v>
      </c>
      <c r="L80" s="31">
        <v>2403634.25</v>
      </c>
      <c r="M80" s="31">
        <v>0</v>
      </c>
      <c r="N80" s="31">
        <v>474000</v>
      </c>
      <c r="O80" s="31">
        <v>200934.52</v>
      </c>
      <c r="P80" s="31">
        <v>1845783.48</v>
      </c>
      <c r="Q80" s="31">
        <v>1646016.12</v>
      </c>
      <c r="R80" s="31">
        <v>1685270.67</v>
      </c>
      <c r="S80" s="31">
        <v>1323627.43</v>
      </c>
      <c r="T80" s="31">
        <v>635506.77</v>
      </c>
      <c r="U80" s="31">
        <v>371191.42</v>
      </c>
      <c r="V80" s="31">
        <v>0</v>
      </c>
      <c r="X80" s="32">
        <f t="shared" si="1"/>
        <v>1761948.81</v>
      </c>
    </row>
    <row r="81" spans="1:24" s="33" customFormat="1">
      <c r="A81" s="38" t="s">
        <v>227</v>
      </c>
      <c r="B81" s="31">
        <v>24573115</v>
      </c>
      <c r="C81" s="31">
        <v>0</v>
      </c>
      <c r="D81" s="31">
        <v>0</v>
      </c>
      <c r="E81" s="31">
        <v>393467.3</v>
      </c>
      <c r="F81" s="31">
        <v>0</v>
      </c>
      <c r="G81" s="31">
        <v>651698.21</v>
      </c>
      <c r="H81" s="31">
        <v>40574.54</v>
      </c>
      <c r="I81" s="31">
        <v>415491.28</v>
      </c>
      <c r="J81" s="31">
        <v>629659.12</v>
      </c>
      <c r="K81" s="31">
        <v>15729834.66</v>
      </c>
      <c r="L81" s="31">
        <v>1600800.45</v>
      </c>
      <c r="M81" s="31">
        <v>0</v>
      </c>
      <c r="N81" s="31">
        <v>0</v>
      </c>
      <c r="O81" s="31">
        <v>133987.26999999999</v>
      </c>
      <c r="P81" s="31">
        <v>721818.2</v>
      </c>
      <c r="Q81" s="31">
        <v>1514645.94</v>
      </c>
      <c r="R81" s="31">
        <v>1393543.17</v>
      </c>
      <c r="S81" s="31">
        <v>1204603.8899999999</v>
      </c>
      <c r="T81" s="31">
        <v>142991.37</v>
      </c>
      <c r="U81" s="31">
        <v>0</v>
      </c>
      <c r="V81" s="31">
        <v>0</v>
      </c>
      <c r="X81" s="32">
        <f t="shared" si="1"/>
        <v>763646.39</v>
      </c>
    </row>
    <row r="82" spans="1:24" s="33" customFormat="1">
      <c r="A82" s="38" t="s">
        <v>228</v>
      </c>
      <c r="B82" s="31">
        <v>9641996</v>
      </c>
      <c r="C82" s="31">
        <v>0</v>
      </c>
      <c r="D82" s="31">
        <v>571833.9</v>
      </c>
      <c r="E82" s="31">
        <v>111852.33</v>
      </c>
      <c r="F82" s="31">
        <v>0</v>
      </c>
      <c r="G82" s="31">
        <v>21547</v>
      </c>
      <c r="H82" s="31">
        <v>30240.22</v>
      </c>
      <c r="I82" s="31">
        <v>307797.78000000003</v>
      </c>
      <c r="J82" s="31">
        <v>338871.49</v>
      </c>
      <c r="K82" s="31">
        <v>5625207.9000000004</v>
      </c>
      <c r="L82" s="31">
        <v>709123.95</v>
      </c>
      <c r="M82" s="31">
        <v>0</v>
      </c>
      <c r="N82" s="31">
        <v>124775.67999999999</v>
      </c>
      <c r="O82" s="31">
        <v>16204.62</v>
      </c>
      <c r="P82" s="31">
        <v>277296.03999999998</v>
      </c>
      <c r="Q82" s="31">
        <v>488279.3</v>
      </c>
      <c r="R82" s="31">
        <v>529028.82999999996</v>
      </c>
      <c r="S82" s="31">
        <v>464026.07</v>
      </c>
      <c r="T82" s="31">
        <v>10745.77</v>
      </c>
      <c r="U82" s="31">
        <v>15165.25</v>
      </c>
      <c r="V82" s="31">
        <v>0</v>
      </c>
      <c r="X82" s="32">
        <f t="shared" si="1"/>
        <v>370241.36</v>
      </c>
    </row>
    <row r="83" spans="1:24" s="33" customFormat="1">
      <c r="A83" s="38" t="s">
        <v>229</v>
      </c>
      <c r="B83" s="31">
        <v>114487390</v>
      </c>
      <c r="C83" s="31">
        <v>0</v>
      </c>
      <c r="D83" s="31">
        <v>895443.29</v>
      </c>
      <c r="E83" s="31">
        <v>1781488.82</v>
      </c>
      <c r="F83" s="31">
        <v>0</v>
      </c>
      <c r="G83" s="31">
        <v>4475055.8499999996</v>
      </c>
      <c r="H83" s="31">
        <v>137897.57</v>
      </c>
      <c r="I83" s="31">
        <v>1610040.52</v>
      </c>
      <c r="J83" s="31">
        <v>3325975.88</v>
      </c>
      <c r="K83" s="31">
        <v>72168094.920000002</v>
      </c>
      <c r="L83" s="31">
        <v>6350317.4100000001</v>
      </c>
      <c r="M83" s="31">
        <v>0</v>
      </c>
      <c r="N83" s="31">
        <v>675757.48</v>
      </c>
      <c r="O83" s="31">
        <v>115002.9</v>
      </c>
      <c r="P83" s="31">
        <v>4232869.7300000004</v>
      </c>
      <c r="Q83" s="31">
        <v>5742144.8200000003</v>
      </c>
      <c r="R83" s="31">
        <v>5611246.6399999997</v>
      </c>
      <c r="S83" s="31">
        <v>6013509.5800000001</v>
      </c>
      <c r="T83" s="31">
        <v>1352544.52</v>
      </c>
      <c r="U83" s="31">
        <v>0</v>
      </c>
      <c r="V83" s="31">
        <v>0</v>
      </c>
      <c r="X83" s="32">
        <f t="shared" si="1"/>
        <v>3440978.78</v>
      </c>
    </row>
    <row r="84" spans="1:24" s="33" customFormat="1">
      <c r="A84" s="38" t="s">
        <v>230</v>
      </c>
      <c r="B84" s="31">
        <v>33964584</v>
      </c>
      <c r="C84" s="31">
        <v>0</v>
      </c>
      <c r="D84" s="31">
        <v>887241.39</v>
      </c>
      <c r="E84" s="31">
        <v>422211.76</v>
      </c>
      <c r="F84" s="31">
        <v>10062.950000000001</v>
      </c>
      <c r="G84" s="31">
        <v>1511510.13</v>
      </c>
      <c r="H84" s="31">
        <v>94735.31</v>
      </c>
      <c r="I84" s="31">
        <v>654034.64</v>
      </c>
      <c r="J84" s="31">
        <v>1420590.71</v>
      </c>
      <c r="K84" s="31">
        <v>18568087</v>
      </c>
      <c r="L84" s="31">
        <v>2175342.25</v>
      </c>
      <c r="M84" s="31">
        <v>0</v>
      </c>
      <c r="N84" s="31">
        <v>0</v>
      </c>
      <c r="O84" s="31">
        <v>412596.56</v>
      </c>
      <c r="P84" s="31">
        <v>1285932.79</v>
      </c>
      <c r="Q84" s="31">
        <v>2007931.9</v>
      </c>
      <c r="R84" s="31">
        <v>2129934.4900000002</v>
      </c>
      <c r="S84" s="31">
        <v>1590848.53</v>
      </c>
      <c r="T84" s="31">
        <v>420118.3</v>
      </c>
      <c r="U84" s="31">
        <v>373405.04</v>
      </c>
      <c r="V84" s="31">
        <v>0</v>
      </c>
      <c r="X84" s="32">
        <f t="shared" si="1"/>
        <v>2206592.31</v>
      </c>
    </row>
    <row r="85" spans="1:24" s="33" customFormat="1">
      <c r="A85" s="38" t="s">
        <v>231</v>
      </c>
      <c r="B85" s="31">
        <v>46770602</v>
      </c>
      <c r="C85" s="31">
        <v>0</v>
      </c>
      <c r="D85" s="31">
        <v>1546141.91</v>
      </c>
      <c r="E85" s="31">
        <v>863640.78</v>
      </c>
      <c r="F85" s="31">
        <v>73197.5</v>
      </c>
      <c r="G85" s="31">
        <v>279014.62</v>
      </c>
      <c r="H85" s="31">
        <v>44502.9</v>
      </c>
      <c r="I85" s="31">
        <v>575635.09</v>
      </c>
      <c r="J85" s="31">
        <v>779431.74</v>
      </c>
      <c r="K85" s="31">
        <v>25526726.34</v>
      </c>
      <c r="L85" s="31">
        <v>2808525.22</v>
      </c>
      <c r="M85" s="31">
        <v>0</v>
      </c>
      <c r="N85" s="31">
        <v>3114994.71</v>
      </c>
      <c r="O85" s="31">
        <v>431356.92</v>
      </c>
      <c r="P85" s="31">
        <v>1774902.62</v>
      </c>
      <c r="Q85" s="31">
        <v>2427985.58</v>
      </c>
      <c r="R85" s="31">
        <v>3165114.52</v>
      </c>
      <c r="S85" s="31">
        <v>2480714.79</v>
      </c>
      <c r="T85" s="31">
        <v>339866.39</v>
      </c>
      <c r="U85" s="31">
        <v>538850.69999999995</v>
      </c>
      <c r="V85" s="31">
        <v>0</v>
      </c>
      <c r="X85" s="32">
        <f t="shared" si="1"/>
        <v>1749639.3599999999</v>
      </c>
    </row>
    <row r="86" spans="1:24" s="33" customFormat="1">
      <c r="A86" s="38" t="s">
        <v>232</v>
      </c>
      <c r="B86" s="31">
        <v>21564101</v>
      </c>
      <c r="C86" s="31">
        <v>164950.69</v>
      </c>
      <c r="D86" s="31">
        <v>51007.3</v>
      </c>
      <c r="E86" s="31">
        <v>316557.24</v>
      </c>
      <c r="F86" s="31">
        <v>80615.48</v>
      </c>
      <c r="G86" s="31">
        <v>1666261.54</v>
      </c>
      <c r="H86" s="31">
        <v>138335.16</v>
      </c>
      <c r="I86" s="31">
        <v>438433.97</v>
      </c>
      <c r="J86" s="31">
        <v>543098.49</v>
      </c>
      <c r="K86" s="31">
        <v>10900703.310000001</v>
      </c>
      <c r="L86" s="31">
        <v>1286032.81</v>
      </c>
      <c r="M86" s="31">
        <v>0</v>
      </c>
      <c r="N86" s="31">
        <v>1026938.25</v>
      </c>
      <c r="O86" s="31">
        <v>119857.68</v>
      </c>
      <c r="P86" s="31">
        <v>593741.24</v>
      </c>
      <c r="Q86" s="31">
        <v>1293090.29</v>
      </c>
      <c r="R86" s="31">
        <v>1589354.91</v>
      </c>
      <c r="S86" s="31">
        <v>1083807.03</v>
      </c>
      <c r="T86" s="31">
        <v>154723.13</v>
      </c>
      <c r="U86" s="31">
        <v>116592.73</v>
      </c>
      <c r="V86" s="31">
        <v>0</v>
      </c>
      <c r="X86" s="32">
        <f t="shared" si="1"/>
        <v>779548.89999999991</v>
      </c>
    </row>
    <row r="87" spans="1:24" s="33" customFormat="1">
      <c r="A87" s="38" t="s">
        <v>233</v>
      </c>
      <c r="B87" s="31">
        <v>41814466</v>
      </c>
      <c r="C87" s="31">
        <v>0</v>
      </c>
      <c r="D87" s="31">
        <v>0</v>
      </c>
      <c r="E87" s="31">
        <v>642433.06000000006</v>
      </c>
      <c r="F87" s="31">
        <v>0</v>
      </c>
      <c r="G87" s="31">
        <v>1598533.71</v>
      </c>
      <c r="H87" s="31">
        <v>17248.98</v>
      </c>
      <c r="I87" s="31">
        <v>512036.81</v>
      </c>
      <c r="J87" s="31">
        <v>1157894.08</v>
      </c>
      <c r="K87" s="31">
        <v>22396966.84</v>
      </c>
      <c r="L87" s="31">
        <v>2415001.4300000002</v>
      </c>
      <c r="M87" s="31">
        <v>0</v>
      </c>
      <c r="N87" s="31">
        <v>3603214.42</v>
      </c>
      <c r="O87" s="31">
        <v>294189.56</v>
      </c>
      <c r="P87" s="31">
        <v>1339718.01</v>
      </c>
      <c r="Q87" s="31">
        <v>2834730.5</v>
      </c>
      <c r="R87" s="31">
        <v>2132669.5699999998</v>
      </c>
      <c r="S87" s="31">
        <v>2532279.67</v>
      </c>
      <c r="T87" s="31">
        <v>316783.39</v>
      </c>
      <c r="U87" s="31">
        <v>20766.09</v>
      </c>
      <c r="V87" s="31">
        <v>0</v>
      </c>
      <c r="X87" s="32">
        <f t="shared" si="1"/>
        <v>1472849.7300000002</v>
      </c>
    </row>
    <row r="88" spans="1:24" s="33" customFormat="1">
      <c r="A88" s="38" t="s">
        <v>234</v>
      </c>
      <c r="B88" s="31">
        <v>245501166</v>
      </c>
      <c r="C88" s="31">
        <v>3063851.84</v>
      </c>
      <c r="D88" s="31">
        <v>11065612.27</v>
      </c>
      <c r="E88" s="31">
        <v>3416569.74</v>
      </c>
      <c r="F88" s="31">
        <v>0</v>
      </c>
      <c r="G88" s="31">
        <v>15625355.09</v>
      </c>
      <c r="H88" s="31">
        <v>191733.58</v>
      </c>
      <c r="I88" s="31">
        <v>1554157.87</v>
      </c>
      <c r="J88" s="31">
        <v>4457717.3899999997</v>
      </c>
      <c r="K88" s="31">
        <v>128778596.73999999</v>
      </c>
      <c r="L88" s="31">
        <v>13471108.5</v>
      </c>
      <c r="M88" s="31">
        <v>0</v>
      </c>
      <c r="N88" s="31">
        <v>17633357.780000001</v>
      </c>
      <c r="O88" s="31">
        <v>1685259.36</v>
      </c>
      <c r="P88" s="31">
        <v>9462762.5899999999</v>
      </c>
      <c r="Q88" s="31">
        <v>12155987.98</v>
      </c>
      <c r="R88" s="31">
        <v>7215943.4199999999</v>
      </c>
      <c r="S88" s="31">
        <v>11910233.890000001</v>
      </c>
      <c r="T88" s="31">
        <v>974883.88</v>
      </c>
      <c r="U88" s="31">
        <v>2838034.32</v>
      </c>
      <c r="V88" s="31">
        <v>0</v>
      </c>
      <c r="X88" s="32">
        <f t="shared" si="1"/>
        <v>8981011.0700000003</v>
      </c>
    </row>
    <row r="89" spans="1:24" s="33" customFormat="1">
      <c r="A89" s="38" t="s">
        <v>411</v>
      </c>
      <c r="B89" s="31">
        <v>8488004</v>
      </c>
      <c r="C89" s="31">
        <v>0</v>
      </c>
      <c r="D89" s="31">
        <v>0</v>
      </c>
      <c r="E89" s="31">
        <v>0</v>
      </c>
      <c r="F89" s="31">
        <v>0</v>
      </c>
      <c r="G89" s="31">
        <v>38988</v>
      </c>
      <c r="H89" s="31">
        <v>0</v>
      </c>
      <c r="I89" s="31">
        <v>311374.78000000003</v>
      </c>
      <c r="J89" s="31">
        <v>2551033.1800000002</v>
      </c>
      <c r="K89" s="31">
        <v>3548217.55</v>
      </c>
      <c r="L89" s="31">
        <v>307722.59999999998</v>
      </c>
      <c r="M89" s="31">
        <v>0</v>
      </c>
      <c r="N89" s="31">
        <v>0</v>
      </c>
      <c r="O89" s="31">
        <v>0</v>
      </c>
      <c r="P89" s="31">
        <v>910025.7</v>
      </c>
      <c r="Q89" s="31">
        <v>261085.99</v>
      </c>
      <c r="R89" s="31">
        <v>0</v>
      </c>
      <c r="S89" s="31">
        <v>0</v>
      </c>
      <c r="T89" s="31">
        <v>559556.06999999995</v>
      </c>
      <c r="U89" s="31">
        <v>0</v>
      </c>
      <c r="V89" s="31">
        <v>0</v>
      </c>
      <c r="X89" s="32">
        <f t="shared" si="1"/>
        <v>2551033.1800000002</v>
      </c>
    </row>
    <row r="90" spans="1:24" s="33" customFormat="1">
      <c r="A90" s="38" t="s">
        <v>235</v>
      </c>
      <c r="B90" s="31">
        <v>154696851</v>
      </c>
      <c r="C90" s="31">
        <v>290088.42</v>
      </c>
      <c r="D90" s="31">
        <v>8709513.3000000007</v>
      </c>
      <c r="E90" s="31">
        <v>1442297.14</v>
      </c>
      <c r="F90" s="31">
        <v>20051.009999999998</v>
      </c>
      <c r="G90" s="31">
        <v>17133272.100000001</v>
      </c>
      <c r="H90" s="31">
        <v>70803.990000000005</v>
      </c>
      <c r="I90" s="31">
        <v>1900495.55</v>
      </c>
      <c r="J90" s="31">
        <v>2816091.64</v>
      </c>
      <c r="K90" s="31">
        <v>67476609.099999994</v>
      </c>
      <c r="L90" s="31">
        <v>9020152.4800000004</v>
      </c>
      <c r="M90" s="31">
        <v>0</v>
      </c>
      <c r="N90" s="31">
        <v>20426653.739999998</v>
      </c>
      <c r="O90" s="31">
        <v>735175.02</v>
      </c>
      <c r="P90" s="31">
        <v>4029695.28</v>
      </c>
      <c r="Q90" s="31">
        <v>7137045.3700000001</v>
      </c>
      <c r="R90" s="31">
        <v>5908337.2699999996</v>
      </c>
      <c r="S90" s="31">
        <v>5306456.54</v>
      </c>
      <c r="T90" s="31">
        <v>731039.85</v>
      </c>
      <c r="U90" s="31">
        <v>1543073.19</v>
      </c>
      <c r="V90" s="31">
        <v>0</v>
      </c>
      <c r="X90" s="32">
        <f t="shared" si="1"/>
        <v>5094339.8499999996</v>
      </c>
    </row>
    <row r="91" spans="1:24" s="33" customFormat="1">
      <c r="A91" s="38" t="s">
        <v>236</v>
      </c>
      <c r="B91" s="31">
        <v>489069008</v>
      </c>
      <c r="C91" s="31">
        <v>1736035.06</v>
      </c>
      <c r="D91" s="31">
        <v>48842020.909999996</v>
      </c>
      <c r="E91" s="31">
        <v>2785937.32</v>
      </c>
      <c r="F91" s="31">
        <v>0</v>
      </c>
      <c r="G91" s="31">
        <v>40567078.799999997</v>
      </c>
      <c r="H91" s="31">
        <v>363332.01</v>
      </c>
      <c r="I91" s="31">
        <v>928524.19</v>
      </c>
      <c r="J91" s="31">
        <v>6121666.8099999996</v>
      </c>
      <c r="K91" s="31">
        <v>236494358.41999999</v>
      </c>
      <c r="L91" s="31">
        <v>25845038.75</v>
      </c>
      <c r="M91" s="31">
        <v>0</v>
      </c>
      <c r="N91" s="31">
        <v>37141667.479999997</v>
      </c>
      <c r="O91" s="31">
        <v>493575.04</v>
      </c>
      <c r="P91" s="31">
        <v>8862419.6300000008</v>
      </c>
      <c r="Q91" s="31">
        <v>19194286.710000001</v>
      </c>
      <c r="R91" s="31">
        <v>33064732.379999999</v>
      </c>
      <c r="S91" s="31">
        <v>18438424.829999998</v>
      </c>
      <c r="T91" s="31">
        <v>1861909.49</v>
      </c>
      <c r="U91" s="31">
        <v>6328000.2000000002</v>
      </c>
      <c r="V91" s="31">
        <v>0</v>
      </c>
      <c r="X91" s="32">
        <f t="shared" si="1"/>
        <v>12943242.050000001</v>
      </c>
    </row>
    <row r="92" spans="1:24" s="33" customFormat="1">
      <c r="A92" s="38" t="s">
        <v>237</v>
      </c>
      <c r="B92" s="31">
        <v>41753601</v>
      </c>
      <c r="C92" s="31">
        <v>0</v>
      </c>
      <c r="D92" s="31">
        <v>2841774.99</v>
      </c>
      <c r="E92" s="31">
        <v>559854.41</v>
      </c>
      <c r="F92" s="31">
        <v>459781.52</v>
      </c>
      <c r="G92" s="31">
        <v>2295873.21</v>
      </c>
      <c r="H92" s="31">
        <v>3238.09</v>
      </c>
      <c r="I92" s="31">
        <v>550194.72</v>
      </c>
      <c r="J92" s="31">
        <v>1534784.75</v>
      </c>
      <c r="K92" s="31">
        <v>22431827.77</v>
      </c>
      <c r="L92" s="31">
        <v>2405094.1800000002</v>
      </c>
      <c r="M92" s="31">
        <v>0</v>
      </c>
      <c r="N92" s="31">
        <v>916377.52</v>
      </c>
      <c r="O92" s="31">
        <v>277573.45</v>
      </c>
      <c r="P92" s="31">
        <v>1234209.94</v>
      </c>
      <c r="Q92" s="31">
        <v>2004743.66</v>
      </c>
      <c r="R92" s="31">
        <v>1633971.74</v>
      </c>
      <c r="S92" s="31">
        <v>2329591.2999999998</v>
      </c>
      <c r="T92" s="31">
        <v>274709.37</v>
      </c>
      <c r="U92" s="31">
        <v>0</v>
      </c>
      <c r="V92" s="31">
        <v>0</v>
      </c>
      <c r="X92" s="32">
        <f t="shared" si="1"/>
        <v>1812358.2</v>
      </c>
    </row>
    <row r="93" spans="1:24" s="33" customFormat="1">
      <c r="A93" s="38" t="s">
        <v>238</v>
      </c>
      <c r="B93" s="31">
        <v>1349012916</v>
      </c>
      <c r="C93" s="31">
        <v>0</v>
      </c>
      <c r="D93" s="31">
        <v>24598983.550000001</v>
      </c>
      <c r="E93" s="31">
        <v>13389819.83</v>
      </c>
      <c r="F93" s="31">
        <v>0</v>
      </c>
      <c r="G93" s="31">
        <v>323462463.06</v>
      </c>
      <c r="H93" s="31">
        <v>1436427.05</v>
      </c>
      <c r="I93" s="31">
        <v>4751852.33</v>
      </c>
      <c r="J93" s="31">
        <v>37838885.329999998</v>
      </c>
      <c r="K93" s="31">
        <v>608826095.98000002</v>
      </c>
      <c r="L93" s="31">
        <v>87260338.799999997</v>
      </c>
      <c r="M93" s="31">
        <v>0</v>
      </c>
      <c r="N93" s="31">
        <v>30515044</v>
      </c>
      <c r="O93" s="31">
        <v>1794654.47</v>
      </c>
      <c r="P93" s="31">
        <v>32674713.600000001</v>
      </c>
      <c r="Q93" s="31">
        <v>53302446.009999998</v>
      </c>
      <c r="R93" s="31">
        <v>38556817.759999998</v>
      </c>
      <c r="S93" s="31">
        <v>47366221.82</v>
      </c>
      <c r="T93" s="31">
        <v>19400248.440000001</v>
      </c>
      <c r="U93" s="31">
        <v>23837903.84</v>
      </c>
      <c r="V93" s="31">
        <v>0</v>
      </c>
      <c r="X93" s="32">
        <f t="shared" si="1"/>
        <v>63471443.640000001</v>
      </c>
    </row>
    <row r="94" spans="1:24" s="33" customFormat="1">
      <c r="A94" s="38" t="s">
        <v>349</v>
      </c>
      <c r="B94" s="31">
        <v>87327503</v>
      </c>
      <c r="C94" s="31">
        <v>0</v>
      </c>
      <c r="D94" s="31">
        <v>4256860.1500000004</v>
      </c>
      <c r="E94" s="31">
        <v>1112952.8</v>
      </c>
      <c r="F94" s="31">
        <v>497117.02</v>
      </c>
      <c r="G94" s="31">
        <v>1289881.96</v>
      </c>
      <c r="H94" s="31">
        <v>65540.179999999993</v>
      </c>
      <c r="I94" s="31">
        <v>1222747.79</v>
      </c>
      <c r="J94" s="31">
        <v>783561.87</v>
      </c>
      <c r="K94" s="31">
        <v>47035200.240000002</v>
      </c>
      <c r="L94" s="31">
        <v>5434560.96</v>
      </c>
      <c r="M94" s="31">
        <v>0</v>
      </c>
      <c r="N94" s="31">
        <v>7130648.3700000001</v>
      </c>
      <c r="O94" s="31">
        <v>903176.33</v>
      </c>
      <c r="P94" s="31">
        <v>2121558.75</v>
      </c>
      <c r="Q94" s="31">
        <v>4492723.8499999996</v>
      </c>
      <c r="R94" s="31">
        <v>4635890.6100000003</v>
      </c>
      <c r="S94" s="31">
        <v>3304142.87</v>
      </c>
      <c r="T94" s="31">
        <v>1418866.95</v>
      </c>
      <c r="U94" s="31">
        <v>1622072.43</v>
      </c>
      <c r="V94" s="31">
        <v>0</v>
      </c>
      <c r="X94" s="32">
        <f t="shared" si="1"/>
        <v>3308810.63</v>
      </c>
    </row>
    <row r="95" spans="1:24" s="33" customFormat="1">
      <c r="A95" s="38" t="s">
        <v>608</v>
      </c>
      <c r="B95" s="31">
        <v>0</v>
      </c>
      <c r="C95" s="31">
        <v>0</v>
      </c>
      <c r="D95" s="31">
        <v>0</v>
      </c>
      <c r="E95" s="31">
        <v>0</v>
      </c>
      <c r="F95" s="31">
        <v>0</v>
      </c>
      <c r="G95" s="31">
        <v>0</v>
      </c>
      <c r="H95" s="31">
        <v>0</v>
      </c>
      <c r="I95" s="31">
        <v>0</v>
      </c>
      <c r="J95" s="31">
        <v>0</v>
      </c>
      <c r="K95" s="31">
        <v>0</v>
      </c>
      <c r="L95" s="31">
        <v>0</v>
      </c>
      <c r="M95" s="31">
        <v>0</v>
      </c>
      <c r="N95" s="31">
        <v>0</v>
      </c>
      <c r="O95" s="31">
        <v>0</v>
      </c>
      <c r="P95" s="31">
        <v>0</v>
      </c>
      <c r="Q95" s="31">
        <v>0</v>
      </c>
      <c r="R95" s="31">
        <v>0</v>
      </c>
      <c r="S95" s="31">
        <v>0</v>
      </c>
      <c r="T95" s="31">
        <v>0</v>
      </c>
      <c r="U95" s="31">
        <v>0</v>
      </c>
      <c r="V95" s="31">
        <v>0</v>
      </c>
      <c r="X95" s="32">
        <f t="shared" si="1"/>
        <v>0</v>
      </c>
    </row>
    <row r="96" spans="1:24" s="33" customFormat="1">
      <c r="A96" s="38" t="s">
        <v>608</v>
      </c>
      <c r="B96" s="31">
        <v>0</v>
      </c>
      <c r="C96" s="31">
        <v>0</v>
      </c>
      <c r="D96" s="31">
        <v>0</v>
      </c>
      <c r="E96" s="31">
        <v>0</v>
      </c>
      <c r="F96" s="31">
        <v>0</v>
      </c>
      <c r="G96" s="31">
        <v>0</v>
      </c>
      <c r="H96" s="31">
        <v>0</v>
      </c>
      <c r="I96" s="31">
        <v>0</v>
      </c>
      <c r="J96" s="31">
        <v>0</v>
      </c>
      <c r="K96" s="31">
        <v>0</v>
      </c>
      <c r="L96" s="31">
        <v>0</v>
      </c>
      <c r="M96" s="31">
        <v>0</v>
      </c>
      <c r="N96" s="31">
        <v>0</v>
      </c>
      <c r="O96" s="31">
        <v>0</v>
      </c>
      <c r="P96" s="31">
        <v>0</v>
      </c>
      <c r="Q96" s="31">
        <v>0</v>
      </c>
      <c r="R96" s="31">
        <v>0</v>
      </c>
      <c r="S96" s="31">
        <v>0</v>
      </c>
      <c r="T96" s="31">
        <v>0</v>
      </c>
      <c r="U96" s="31">
        <v>0</v>
      </c>
      <c r="V96" s="31">
        <v>0</v>
      </c>
      <c r="X96" s="32">
        <f t="shared" si="1"/>
        <v>0</v>
      </c>
    </row>
    <row r="97" spans="1:24" s="33" customFormat="1">
      <c r="A97" s="38" t="s">
        <v>609</v>
      </c>
      <c r="B97" s="31">
        <v>0</v>
      </c>
      <c r="C97" s="31">
        <v>0</v>
      </c>
      <c r="D97" s="31">
        <v>0</v>
      </c>
      <c r="E97" s="31">
        <v>0</v>
      </c>
      <c r="F97" s="31">
        <v>0</v>
      </c>
      <c r="G97" s="31">
        <v>0</v>
      </c>
      <c r="H97" s="31">
        <v>0</v>
      </c>
      <c r="I97" s="31">
        <v>0</v>
      </c>
      <c r="J97" s="31">
        <v>0</v>
      </c>
      <c r="K97" s="31">
        <v>0</v>
      </c>
      <c r="L97" s="31">
        <v>0</v>
      </c>
      <c r="M97" s="31">
        <v>0</v>
      </c>
      <c r="N97" s="31">
        <v>0</v>
      </c>
      <c r="O97" s="31">
        <v>0</v>
      </c>
      <c r="P97" s="31">
        <v>0</v>
      </c>
      <c r="Q97" s="31">
        <v>0</v>
      </c>
      <c r="R97" s="31">
        <v>0</v>
      </c>
      <c r="S97" s="31">
        <v>0</v>
      </c>
      <c r="T97" s="31">
        <v>0</v>
      </c>
      <c r="U97" s="31">
        <v>0</v>
      </c>
      <c r="V97" s="31">
        <v>0</v>
      </c>
      <c r="X97" s="32">
        <f t="shared" si="1"/>
        <v>0</v>
      </c>
    </row>
    <row r="98" spans="1:24" s="33" customFormat="1">
      <c r="A98" s="38" t="s">
        <v>610</v>
      </c>
      <c r="B98" s="31">
        <v>0</v>
      </c>
      <c r="C98" s="31">
        <v>0</v>
      </c>
      <c r="D98" s="31">
        <v>0</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X98" s="32">
        <f t="shared" si="1"/>
        <v>0</v>
      </c>
    </row>
    <row r="99" spans="1:24" s="33" customFormat="1">
      <c r="A99" s="38" t="s">
        <v>611</v>
      </c>
      <c r="B99" s="31">
        <v>0</v>
      </c>
      <c r="C99" s="31">
        <v>0</v>
      </c>
      <c r="D99" s="31">
        <v>0</v>
      </c>
      <c r="E99" s="31">
        <v>0</v>
      </c>
      <c r="F99" s="31">
        <v>0</v>
      </c>
      <c r="G99" s="31">
        <v>0</v>
      </c>
      <c r="H99" s="31">
        <v>0</v>
      </c>
      <c r="I99" s="31">
        <v>0</v>
      </c>
      <c r="J99" s="31">
        <v>0</v>
      </c>
      <c r="K99" s="31">
        <v>0</v>
      </c>
      <c r="L99" s="31">
        <v>0</v>
      </c>
      <c r="M99" s="31">
        <v>0</v>
      </c>
      <c r="N99" s="31">
        <v>0</v>
      </c>
      <c r="O99" s="31">
        <v>0</v>
      </c>
      <c r="P99" s="31">
        <v>0</v>
      </c>
      <c r="Q99" s="31">
        <v>0</v>
      </c>
      <c r="R99" s="31">
        <v>0</v>
      </c>
      <c r="S99" s="31">
        <v>0</v>
      </c>
      <c r="T99" s="31">
        <v>0</v>
      </c>
      <c r="U99" s="31">
        <v>0</v>
      </c>
      <c r="V99" s="31">
        <v>0</v>
      </c>
      <c r="X99" s="32">
        <f t="shared" si="1"/>
        <v>0</v>
      </c>
    </row>
    <row r="100" spans="1:24" s="33" customFormat="1">
      <c r="A100" s="38" t="s">
        <v>612</v>
      </c>
      <c r="B100" s="31">
        <v>0</v>
      </c>
      <c r="C100" s="31">
        <v>0</v>
      </c>
      <c r="D100" s="31">
        <v>0</v>
      </c>
      <c r="E100" s="31">
        <v>0</v>
      </c>
      <c r="F100" s="31">
        <v>0</v>
      </c>
      <c r="G100" s="31">
        <v>0</v>
      </c>
      <c r="H100" s="31">
        <v>0</v>
      </c>
      <c r="I100" s="31">
        <v>0</v>
      </c>
      <c r="J100" s="31">
        <v>0</v>
      </c>
      <c r="K100" s="31">
        <v>0</v>
      </c>
      <c r="L100" s="31">
        <v>0</v>
      </c>
      <c r="M100" s="31">
        <v>0</v>
      </c>
      <c r="N100" s="31">
        <v>0</v>
      </c>
      <c r="O100" s="31">
        <v>0</v>
      </c>
      <c r="P100" s="31">
        <v>0</v>
      </c>
      <c r="Q100" s="31">
        <v>0</v>
      </c>
      <c r="R100" s="31">
        <v>0</v>
      </c>
      <c r="S100" s="31">
        <v>0</v>
      </c>
      <c r="T100" s="31">
        <v>0</v>
      </c>
      <c r="U100" s="31">
        <v>0</v>
      </c>
      <c r="V100" s="31">
        <v>0</v>
      </c>
      <c r="X100" s="32">
        <f t="shared" si="1"/>
        <v>0</v>
      </c>
    </row>
    <row r="101" spans="1:24" s="33" customFormat="1">
      <c r="A101" s="38" t="s">
        <v>239</v>
      </c>
      <c r="B101" s="31">
        <v>61855429</v>
      </c>
      <c r="C101" s="31">
        <v>0</v>
      </c>
      <c r="D101" s="31">
        <v>2399462.5</v>
      </c>
      <c r="E101" s="31">
        <v>721118.43</v>
      </c>
      <c r="F101" s="31">
        <v>823919.11</v>
      </c>
      <c r="G101" s="31">
        <v>6039617.4500000002</v>
      </c>
      <c r="H101" s="31">
        <v>80271.100000000006</v>
      </c>
      <c r="I101" s="31">
        <v>1026580.35</v>
      </c>
      <c r="J101" s="31">
        <v>931462.65</v>
      </c>
      <c r="K101" s="31">
        <v>27862221.460000001</v>
      </c>
      <c r="L101" s="31">
        <v>3098843.95</v>
      </c>
      <c r="M101" s="31">
        <v>0</v>
      </c>
      <c r="N101" s="31">
        <v>8215765.3799999999</v>
      </c>
      <c r="O101" s="31">
        <v>25806.53</v>
      </c>
      <c r="P101" s="31">
        <v>1515262.95</v>
      </c>
      <c r="Q101" s="31">
        <v>2499377.73</v>
      </c>
      <c r="R101" s="31">
        <v>2862754.41</v>
      </c>
      <c r="S101" s="31">
        <v>2950573.57</v>
      </c>
      <c r="T101" s="31">
        <v>643180.63</v>
      </c>
      <c r="U101" s="31">
        <v>159210.87</v>
      </c>
      <c r="V101" s="31">
        <v>0</v>
      </c>
      <c r="X101" s="32">
        <f t="shared" si="1"/>
        <v>1116480.05</v>
      </c>
    </row>
    <row r="102" spans="1:24" s="33" customFormat="1">
      <c r="A102" s="38" t="s">
        <v>240</v>
      </c>
      <c r="B102" s="31">
        <v>6719152</v>
      </c>
      <c r="C102" s="31">
        <v>20054.45</v>
      </c>
      <c r="D102" s="31">
        <v>0</v>
      </c>
      <c r="E102" s="31">
        <v>128194.74</v>
      </c>
      <c r="F102" s="31">
        <v>3696.68</v>
      </c>
      <c r="G102" s="31">
        <v>0</v>
      </c>
      <c r="H102" s="31">
        <v>5763.42</v>
      </c>
      <c r="I102" s="31">
        <v>367297.59</v>
      </c>
      <c r="J102" s="31">
        <v>264474.74</v>
      </c>
      <c r="K102" s="31">
        <v>3644527.77</v>
      </c>
      <c r="L102" s="31">
        <v>557450.49</v>
      </c>
      <c r="M102" s="31">
        <v>0</v>
      </c>
      <c r="N102" s="31">
        <v>0</v>
      </c>
      <c r="O102" s="31">
        <v>78975.02</v>
      </c>
      <c r="P102" s="31">
        <v>594254.22</v>
      </c>
      <c r="Q102" s="31">
        <v>268654.61</v>
      </c>
      <c r="R102" s="31">
        <v>343590.3</v>
      </c>
      <c r="S102" s="31">
        <v>359067.28</v>
      </c>
      <c r="T102" s="31">
        <v>80075.59</v>
      </c>
      <c r="U102" s="31">
        <v>3074.66</v>
      </c>
      <c r="V102" s="31">
        <v>0</v>
      </c>
      <c r="X102" s="32">
        <f t="shared" si="1"/>
        <v>346524.42</v>
      </c>
    </row>
    <row r="103" spans="1:24" s="33" customFormat="1">
      <c r="A103" s="38" t="s">
        <v>241</v>
      </c>
      <c r="B103" s="31">
        <v>157676671</v>
      </c>
      <c r="C103" s="31">
        <v>1213.58</v>
      </c>
      <c r="D103" s="31">
        <v>13829538</v>
      </c>
      <c r="E103" s="31">
        <v>1931456.5</v>
      </c>
      <c r="F103" s="31">
        <v>0</v>
      </c>
      <c r="G103" s="31">
        <v>6040787.7599999998</v>
      </c>
      <c r="H103" s="31">
        <v>145860.44</v>
      </c>
      <c r="I103" s="31">
        <v>1006460.41</v>
      </c>
      <c r="J103" s="31">
        <v>4790716.12</v>
      </c>
      <c r="K103" s="31">
        <v>86320526.379999995</v>
      </c>
      <c r="L103" s="31">
        <v>10880460.859999999</v>
      </c>
      <c r="M103" s="31">
        <v>0</v>
      </c>
      <c r="N103" s="31">
        <v>4592002.66</v>
      </c>
      <c r="O103" s="31">
        <v>0</v>
      </c>
      <c r="P103" s="31">
        <v>4060100.46</v>
      </c>
      <c r="Q103" s="31">
        <v>6521532.0499999998</v>
      </c>
      <c r="R103" s="31">
        <v>7993046.6399999997</v>
      </c>
      <c r="S103" s="31">
        <v>6020317.9100000001</v>
      </c>
      <c r="T103" s="31">
        <v>1181266.8799999999</v>
      </c>
      <c r="U103" s="31">
        <v>2361384.5299999998</v>
      </c>
      <c r="V103" s="31">
        <v>0</v>
      </c>
      <c r="X103" s="32">
        <f t="shared" si="1"/>
        <v>7152100.6500000004</v>
      </c>
    </row>
    <row r="104" spans="1:24" s="33" customFormat="1">
      <c r="A104" s="38" t="s">
        <v>242</v>
      </c>
      <c r="B104" s="31">
        <v>81800405</v>
      </c>
      <c r="C104" s="31">
        <v>460335.42</v>
      </c>
      <c r="D104" s="31">
        <v>5007475</v>
      </c>
      <c r="E104" s="31">
        <v>953696.85</v>
      </c>
      <c r="F104" s="31">
        <v>46196.62</v>
      </c>
      <c r="G104" s="31">
        <v>1557320.87</v>
      </c>
      <c r="H104" s="31">
        <v>33913.980000000003</v>
      </c>
      <c r="I104" s="31">
        <v>562913.66</v>
      </c>
      <c r="J104" s="31">
        <v>2081976</v>
      </c>
      <c r="K104" s="31">
        <v>40957501</v>
      </c>
      <c r="L104" s="31">
        <v>4770000.5599999996</v>
      </c>
      <c r="M104" s="31">
        <v>0</v>
      </c>
      <c r="N104" s="31">
        <v>9716982.0399999991</v>
      </c>
      <c r="O104" s="31">
        <v>248800.55</v>
      </c>
      <c r="P104" s="31">
        <v>2700954.9</v>
      </c>
      <c r="Q104" s="31">
        <v>4185781.26</v>
      </c>
      <c r="R104" s="31">
        <v>4028027.02</v>
      </c>
      <c r="S104" s="31">
        <v>3223206.05</v>
      </c>
      <c r="T104" s="31">
        <v>600614.02</v>
      </c>
      <c r="U104" s="31">
        <v>664709.47</v>
      </c>
      <c r="V104" s="31">
        <v>0</v>
      </c>
      <c r="X104" s="32">
        <f t="shared" si="1"/>
        <v>2995486.0199999996</v>
      </c>
    </row>
    <row r="105" spans="1:24" s="33" customFormat="1">
      <c r="A105" s="38" t="s">
        <v>243</v>
      </c>
      <c r="B105" s="31">
        <v>43608566</v>
      </c>
      <c r="C105" s="31">
        <v>145792.92000000001</v>
      </c>
      <c r="D105" s="31">
        <v>817037.59</v>
      </c>
      <c r="E105" s="31">
        <v>763778.77</v>
      </c>
      <c r="F105" s="31">
        <v>0</v>
      </c>
      <c r="G105" s="31">
        <v>410126.01</v>
      </c>
      <c r="H105" s="31">
        <v>157427.68</v>
      </c>
      <c r="I105" s="31">
        <v>334711.55</v>
      </c>
      <c r="J105" s="31">
        <v>1260142.8600000001</v>
      </c>
      <c r="K105" s="31">
        <v>26946599.969999999</v>
      </c>
      <c r="L105" s="31">
        <v>3156527.2</v>
      </c>
      <c r="M105" s="31">
        <v>0</v>
      </c>
      <c r="N105" s="31">
        <v>364460.94</v>
      </c>
      <c r="O105" s="31">
        <v>22295.81</v>
      </c>
      <c r="P105" s="31">
        <v>1860653.83</v>
      </c>
      <c r="Q105" s="31">
        <v>2186990.96</v>
      </c>
      <c r="R105" s="31">
        <v>2921212.64</v>
      </c>
      <c r="S105" s="31">
        <v>1684783.25</v>
      </c>
      <c r="T105" s="31">
        <v>260598.76</v>
      </c>
      <c r="U105" s="31">
        <v>315425.09000000003</v>
      </c>
      <c r="V105" s="31">
        <v>0</v>
      </c>
      <c r="X105" s="32">
        <f t="shared" si="1"/>
        <v>1597863.7600000002</v>
      </c>
    </row>
    <row r="106" spans="1:24" s="33" customFormat="1">
      <c r="A106" s="38" t="s">
        <v>244</v>
      </c>
      <c r="B106" s="31">
        <v>45555841</v>
      </c>
      <c r="C106" s="31">
        <v>0</v>
      </c>
      <c r="D106" s="31">
        <v>1387240.78</v>
      </c>
      <c r="E106" s="31">
        <v>594826.54</v>
      </c>
      <c r="F106" s="31">
        <v>156102.57999999999</v>
      </c>
      <c r="G106" s="31">
        <v>601853.63</v>
      </c>
      <c r="H106" s="31">
        <v>128656.95</v>
      </c>
      <c r="I106" s="31">
        <v>700961.56</v>
      </c>
      <c r="J106" s="31">
        <v>1286042.58</v>
      </c>
      <c r="K106" s="31">
        <v>23292318.789999999</v>
      </c>
      <c r="L106" s="31">
        <v>2227834.14</v>
      </c>
      <c r="M106" s="31">
        <v>0</v>
      </c>
      <c r="N106" s="31">
        <v>7282073.1699999999</v>
      </c>
      <c r="O106" s="31">
        <v>417111.57</v>
      </c>
      <c r="P106" s="31">
        <v>914514.79</v>
      </c>
      <c r="Q106" s="31">
        <v>1999306.05</v>
      </c>
      <c r="R106" s="31">
        <v>1986509.43</v>
      </c>
      <c r="S106" s="31">
        <v>2011473.82</v>
      </c>
      <c r="T106" s="31">
        <v>440187.49</v>
      </c>
      <c r="U106" s="31">
        <v>128826.95</v>
      </c>
      <c r="V106" s="31">
        <v>0</v>
      </c>
      <c r="X106" s="32">
        <f t="shared" si="1"/>
        <v>1831981.1</v>
      </c>
    </row>
    <row r="107" spans="1:24" s="33" customFormat="1">
      <c r="A107" s="38" t="s">
        <v>410</v>
      </c>
      <c r="B107" s="31">
        <v>4085066</v>
      </c>
      <c r="C107" s="31">
        <v>0</v>
      </c>
      <c r="D107" s="31">
        <v>31761.84</v>
      </c>
      <c r="E107" s="31">
        <v>0</v>
      </c>
      <c r="F107" s="31">
        <v>0</v>
      </c>
      <c r="G107" s="31">
        <v>0</v>
      </c>
      <c r="H107" s="31">
        <v>0</v>
      </c>
      <c r="I107" s="31">
        <v>279033.27</v>
      </c>
      <c r="J107" s="31">
        <v>2175383.52</v>
      </c>
      <c r="K107" s="31">
        <v>160828.44</v>
      </c>
      <c r="L107" s="31">
        <v>129992.22</v>
      </c>
      <c r="M107" s="31">
        <v>0</v>
      </c>
      <c r="N107" s="31">
        <v>286500.88</v>
      </c>
      <c r="O107" s="31">
        <v>0</v>
      </c>
      <c r="P107" s="31">
        <v>332019.98</v>
      </c>
      <c r="Q107" s="31">
        <v>0</v>
      </c>
      <c r="R107" s="31">
        <v>0</v>
      </c>
      <c r="S107" s="31">
        <v>0</v>
      </c>
      <c r="T107" s="31">
        <v>689546.15</v>
      </c>
      <c r="U107" s="31">
        <v>0</v>
      </c>
      <c r="V107" s="31">
        <v>0</v>
      </c>
      <c r="X107" s="32">
        <f t="shared" si="1"/>
        <v>2175383.52</v>
      </c>
    </row>
    <row r="108" spans="1:24" s="33" customFormat="1">
      <c r="A108" s="38" t="s">
        <v>245</v>
      </c>
      <c r="B108" s="31">
        <v>2136002711</v>
      </c>
      <c r="C108" s="31">
        <v>0</v>
      </c>
      <c r="D108" s="31">
        <v>139640422.77000001</v>
      </c>
      <c r="E108" s="31">
        <v>20664878.760000002</v>
      </c>
      <c r="F108" s="31">
        <v>296333.93</v>
      </c>
      <c r="G108" s="31">
        <v>154487051.06</v>
      </c>
      <c r="H108" s="31">
        <v>1532345.15</v>
      </c>
      <c r="I108" s="31">
        <v>6753054.6600000001</v>
      </c>
      <c r="J108" s="31">
        <v>36060920.649999999</v>
      </c>
      <c r="K108" s="31">
        <v>1037578517.5700001</v>
      </c>
      <c r="L108" s="31">
        <v>103483550.14</v>
      </c>
      <c r="M108" s="31">
        <v>0</v>
      </c>
      <c r="N108" s="31">
        <v>142715792.13999999</v>
      </c>
      <c r="O108" s="31">
        <v>7023073.5499999998</v>
      </c>
      <c r="P108" s="31">
        <v>57658924.740000002</v>
      </c>
      <c r="Q108" s="31">
        <v>119481388.15000001</v>
      </c>
      <c r="R108" s="31">
        <v>87768136.090000004</v>
      </c>
      <c r="S108" s="31">
        <v>100560128.13</v>
      </c>
      <c r="T108" s="31">
        <v>55046737.530000001</v>
      </c>
      <c r="U108" s="31">
        <v>65251455.520000003</v>
      </c>
      <c r="V108" s="31">
        <v>0</v>
      </c>
      <c r="X108" s="32">
        <f t="shared" si="1"/>
        <v>108335449.72</v>
      </c>
    </row>
    <row r="109" spans="1:24" s="33" customFormat="1">
      <c r="A109" s="38" t="s">
        <v>246</v>
      </c>
      <c r="B109" s="31">
        <v>88647416</v>
      </c>
      <c r="C109" s="31">
        <v>0</v>
      </c>
      <c r="D109" s="31">
        <v>4467408.9000000004</v>
      </c>
      <c r="E109" s="31">
        <v>1350657.31</v>
      </c>
      <c r="F109" s="31">
        <v>410604.75</v>
      </c>
      <c r="G109" s="31">
        <v>884770.54</v>
      </c>
      <c r="H109" s="31">
        <v>7509.72</v>
      </c>
      <c r="I109" s="31">
        <v>644173.82999999996</v>
      </c>
      <c r="J109" s="31">
        <v>2148845.21</v>
      </c>
      <c r="K109" s="31">
        <v>44939340.689999998</v>
      </c>
      <c r="L109" s="31">
        <v>5736910.0300000003</v>
      </c>
      <c r="M109" s="31">
        <v>0</v>
      </c>
      <c r="N109" s="31">
        <v>11631953.460000001</v>
      </c>
      <c r="O109" s="31">
        <v>1520547.24</v>
      </c>
      <c r="P109" s="31">
        <v>1764112.43</v>
      </c>
      <c r="Q109" s="31">
        <v>4112410.37</v>
      </c>
      <c r="R109" s="31">
        <v>4120933.73</v>
      </c>
      <c r="S109" s="31">
        <v>4140320.98</v>
      </c>
      <c r="T109" s="31">
        <v>395880.13</v>
      </c>
      <c r="U109" s="31">
        <v>371037.1</v>
      </c>
      <c r="V109" s="31">
        <v>0</v>
      </c>
      <c r="X109" s="32">
        <f t="shared" si="1"/>
        <v>4040429.5500000003</v>
      </c>
    </row>
    <row r="110" spans="1:24" s="33" customFormat="1">
      <c r="A110" s="38" t="s">
        <v>247</v>
      </c>
      <c r="B110" s="31">
        <v>336946199</v>
      </c>
      <c r="C110" s="31">
        <v>295436.74</v>
      </c>
      <c r="D110" s="31">
        <v>7158309.0199999996</v>
      </c>
      <c r="E110" s="31">
        <v>4311897.88</v>
      </c>
      <c r="F110" s="31">
        <v>1139669.78</v>
      </c>
      <c r="G110" s="31">
        <v>5155675.03</v>
      </c>
      <c r="H110" s="31">
        <v>221934.36</v>
      </c>
      <c r="I110" s="31">
        <v>1106409.56</v>
      </c>
      <c r="J110" s="31">
        <v>6233565.7300000004</v>
      </c>
      <c r="K110" s="31">
        <v>166617863.47999999</v>
      </c>
      <c r="L110" s="31">
        <v>14545822.27</v>
      </c>
      <c r="M110" s="31">
        <v>0</v>
      </c>
      <c r="N110" s="31">
        <v>70905487.599999994</v>
      </c>
      <c r="O110" s="31">
        <v>2055050.65</v>
      </c>
      <c r="P110" s="31">
        <v>9015924.9000000004</v>
      </c>
      <c r="Q110" s="31">
        <v>14534415.52</v>
      </c>
      <c r="R110" s="31">
        <v>14404014.560000001</v>
      </c>
      <c r="S110" s="31">
        <v>12244173.98</v>
      </c>
      <c r="T110" s="31">
        <v>2004930.8</v>
      </c>
      <c r="U110" s="31">
        <v>4995616.8099999996</v>
      </c>
      <c r="V110" s="31">
        <v>0</v>
      </c>
      <c r="X110" s="32">
        <f t="shared" si="1"/>
        <v>13284233.190000001</v>
      </c>
    </row>
    <row r="111" spans="1:24" s="33" customFormat="1">
      <c r="A111" s="38" t="s">
        <v>248</v>
      </c>
      <c r="B111" s="31">
        <v>16404155</v>
      </c>
      <c r="C111" s="31">
        <v>0</v>
      </c>
      <c r="D111" s="31">
        <v>232620</v>
      </c>
      <c r="E111" s="31">
        <v>161930.65</v>
      </c>
      <c r="F111" s="31">
        <v>0</v>
      </c>
      <c r="G111" s="31">
        <v>227103.28</v>
      </c>
      <c r="H111" s="31">
        <v>161401.25</v>
      </c>
      <c r="I111" s="31">
        <v>479282.03</v>
      </c>
      <c r="J111" s="31">
        <v>674993.27</v>
      </c>
      <c r="K111" s="31">
        <v>6396856.4900000002</v>
      </c>
      <c r="L111" s="31">
        <v>1774841.61</v>
      </c>
      <c r="M111" s="31">
        <v>0</v>
      </c>
      <c r="N111" s="31">
        <v>1737606.37</v>
      </c>
      <c r="O111" s="31">
        <v>248909.1</v>
      </c>
      <c r="P111" s="31">
        <v>657336.82999999996</v>
      </c>
      <c r="Q111" s="31">
        <v>737652.04</v>
      </c>
      <c r="R111" s="31">
        <v>1078372.75</v>
      </c>
      <c r="S111" s="31">
        <v>1076315.83</v>
      </c>
      <c r="T111" s="31">
        <v>330339.08</v>
      </c>
      <c r="U111" s="31">
        <v>428594.7</v>
      </c>
      <c r="V111" s="31">
        <v>0</v>
      </c>
      <c r="X111" s="32">
        <f t="shared" si="1"/>
        <v>1352497.07</v>
      </c>
    </row>
    <row r="112" spans="1:24" s="33" customFormat="1">
      <c r="A112" s="38" t="s">
        <v>249</v>
      </c>
      <c r="B112" s="31">
        <v>39296491</v>
      </c>
      <c r="C112" s="31">
        <v>0</v>
      </c>
      <c r="D112" s="31">
        <v>1092400</v>
      </c>
      <c r="E112" s="31">
        <v>602991.12</v>
      </c>
      <c r="F112" s="31">
        <v>709261.26</v>
      </c>
      <c r="G112" s="31">
        <v>2018126.13</v>
      </c>
      <c r="H112" s="31">
        <v>144910.45000000001</v>
      </c>
      <c r="I112" s="31">
        <v>620844.91</v>
      </c>
      <c r="J112" s="31">
        <v>1138884.6599999999</v>
      </c>
      <c r="K112" s="31">
        <v>22870589.760000002</v>
      </c>
      <c r="L112" s="31">
        <v>2341322.6</v>
      </c>
      <c r="M112" s="31">
        <v>0</v>
      </c>
      <c r="N112" s="31">
        <v>549337.27</v>
      </c>
      <c r="O112" s="31">
        <v>201017.55</v>
      </c>
      <c r="P112" s="31">
        <v>1257268.45</v>
      </c>
      <c r="Q112" s="31">
        <v>1985132.85</v>
      </c>
      <c r="R112" s="31">
        <v>1856475.91</v>
      </c>
      <c r="S112" s="31">
        <v>1544877</v>
      </c>
      <c r="T112" s="31">
        <v>272836.31</v>
      </c>
      <c r="U112" s="31">
        <v>90214.51</v>
      </c>
      <c r="V112" s="31">
        <v>0</v>
      </c>
      <c r="X112" s="32">
        <f t="shared" si="1"/>
        <v>1430116.72</v>
      </c>
    </row>
    <row r="113" spans="1:24" s="33" customFormat="1">
      <c r="A113" s="38" t="s">
        <v>250</v>
      </c>
      <c r="B113" s="31">
        <v>59612059</v>
      </c>
      <c r="C113" s="31">
        <v>294089.86</v>
      </c>
      <c r="D113" s="31">
        <v>3051252</v>
      </c>
      <c r="E113" s="31">
        <v>832082.92</v>
      </c>
      <c r="F113" s="31">
        <v>2671.64</v>
      </c>
      <c r="G113" s="31">
        <v>3800</v>
      </c>
      <c r="H113" s="31">
        <v>162278.68</v>
      </c>
      <c r="I113" s="31">
        <v>618507.42000000004</v>
      </c>
      <c r="J113" s="31">
        <v>727186.35</v>
      </c>
      <c r="K113" s="31">
        <v>31060469.539999999</v>
      </c>
      <c r="L113" s="31">
        <v>4172189.05</v>
      </c>
      <c r="M113" s="31">
        <v>0</v>
      </c>
      <c r="N113" s="31">
        <v>3787164.88</v>
      </c>
      <c r="O113" s="31">
        <v>920873.05</v>
      </c>
      <c r="P113" s="31">
        <v>1666269.73</v>
      </c>
      <c r="Q113" s="31">
        <v>4310389.5199999996</v>
      </c>
      <c r="R113" s="31">
        <v>2619948.7799999998</v>
      </c>
      <c r="S113" s="31">
        <v>4104900.12</v>
      </c>
      <c r="T113" s="31">
        <v>1030586.28</v>
      </c>
      <c r="U113" s="31">
        <v>247398.95</v>
      </c>
      <c r="V113" s="31">
        <v>0</v>
      </c>
      <c r="X113" s="32">
        <f t="shared" si="1"/>
        <v>1895458.3499999999</v>
      </c>
    </row>
    <row r="114" spans="1:24" s="33" customFormat="1">
      <c r="A114" s="38" t="s">
        <v>251</v>
      </c>
      <c r="B114" s="31">
        <v>41617049</v>
      </c>
      <c r="C114" s="31">
        <v>0</v>
      </c>
      <c r="D114" s="31">
        <v>3066746.33</v>
      </c>
      <c r="E114" s="31">
        <v>451689.12</v>
      </c>
      <c r="F114" s="31">
        <v>407930.79</v>
      </c>
      <c r="G114" s="31">
        <v>1706158.48</v>
      </c>
      <c r="H114" s="31">
        <v>45860.78</v>
      </c>
      <c r="I114" s="31">
        <v>413388.92</v>
      </c>
      <c r="J114" s="31">
        <v>691280.22</v>
      </c>
      <c r="K114" s="31">
        <v>22293826.699999999</v>
      </c>
      <c r="L114" s="31">
        <v>3033874.19</v>
      </c>
      <c r="M114" s="31">
        <v>0</v>
      </c>
      <c r="N114" s="31">
        <v>2547823.1</v>
      </c>
      <c r="O114" s="31">
        <v>81036.58</v>
      </c>
      <c r="P114" s="31">
        <v>859512.46</v>
      </c>
      <c r="Q114" s="31">
        <v>1793414.91</v>
      </c>
      <c r="R114" s="31">
        <v>2075683.25</v>
      </c>
      <c r="S114" s="31">
        <v>1689617.9</v>
      </c>
      <c r="T114" s="31">
        <v>459205.07</v>
      </c>
      <c r="U114" s="31">
        <v>0</v>
      </c>
      <c r="V114" s="31">
        <v>0</v>
      </c>
      <c r="X114" s="32">
        <f t="shared" si="1"/>
        <v>772316.79999999993</v>
      </c>
    </row>
    <row r="115" spans="1:24" s="33" customFormat="1">
      <c r="A115" s="38" t="s">
        <v>252</v>
      </c>
      <c r="B115" s="31">
        <v>31437885</v>
      </c>
      <c r="C115" s="31">
        <v>0</v>
      </c>
      <c r="D115" s="31">
        <v>3822000</v>
      </c>
      <c r="E115" s="31">
        <v>433039.98</v>
      </c>
      <c r="F115" s="31">
        <v>330841.96000000002</v>
      </c>
      <c r="G115" s="31">
        <v>35642</v>
      </c>
      <c r="H115" s="31">
        <v>43374.07</v>
      </c>
      <c r="I115" s="31">
        <v>607383.56000000006</v>
      </c>
      <c r="J115" s="31">
        <v>170644.97</v>
      </c>
      <c r="K115" s="31">
        <v>14833310</v>
      </c>
      <c r="L115" s="31">
        <v>2225614.12</v>
      </c>
      <c r="M115" s="31">
        <v>0</v>
      </c>
      <c r="N115" s="31">
        <v>4714483.96</v>
      </c>
      <c r="O115" s="31">
        <v>0</v>
      </c>
      <c r="P115" s="31">
        <v>421523.07</v>
      </c>
      <c r="Q115" s="31">
        <v>1348036.49</v>
      </c>
      <c r="R115" s="31">
        <v>1160686.3500000001</v>
      </c>
      <c r="S115" s="31">
        <v>1120499.33</v>
      </c>
      <c r="T115" s="31">
        <v>148896.6</v>
      </c>
      <c r="U115" s="31">
        <v>21908.5</v>
      </c>
      <c r="V115" s="31">
        <v>0</v>
      </c>
      <c r="X115" s="32">
        <f t="shared" si="1"/>
        <v>192553.47</v>
      </c>
    </row>
    <row r="116" spans="1:24" s="33" customFormat="1">
      <c r="A116" s="38" t="s">
        <v>409</v>
      </c>
      <c r="B116" s="31">
        <v>6036291</v>
      </c>
      <c r="C116" s="31">
        <v>0</v>
      </c>
      <c r="D116" s="31">
        <v>0</v>
      </c>
      <c r="E116" s="31">
        <v>306782.78000000003</v>
      </c>
      <c r="F116" s="31">
        <v>0</v>
      </c>
      <c r="G116" s="31">
        <v>0</v>
      </c>
      <c r="H116" s="31">
        <v>0</v>
      </c>
      <c r="I116" s="31">
        <v>403605.78</v>
      </c>
      <c r="J116" s="31">
        <v>1222615.33</v>
      </c>
      <c r="K116" s="31">
        <v>1345146.69</v>
      </c>
      <c r="L116" s="31">
        <v>199869.25</v>
      </c>
      <c r="M116" s="31">
        <v>0</v>
      </c>
      <c r="N116" s="31">
        <v>0</v>
      </c>
      <c r="O116" s="31">
        <v>565320.72</v>
      </c>
      <c r="P116" s="31">
        <v>1617743.82</v>
      </c>
      <c r="Q116" s="31">
        <v>195455.07</v>
      </c>
      <c r="R116" s="31">
        <v>0</v>
      </c>
      <c r="S116" s="31">
        <v>103.32</v>
      </c>
      <c r="T116" s="31">
        <v>60151</v>
      </c>
      <c r="U116" s="31">
        <v>119497.5</v>
      </c>
      <c r="V116" s="31">
        <v>0</v>
      </c>
      <c r="X116" s="32">
        <f t="shared" si="1"/>
        <v>1907433.55</v>
      </c>
    </row>
    <row r="117" spans="1:24" s="33" customFormat="1">
      <c r="A117" s="38" t="s">
        <v>253</v>
      </c>
      <c r="B117" s="31">
        <v>530564370</v>
      </c>
      <c r="C117" s="31">
        <v>2354314.85</v>
      </c>
      <c r="D117" s="31">
        <v>38637958.100000001</v>
      </c>
      <c r="E117" s="31">
        <v>5310860.66</v>
      </c>
      <c r="F117" s="31">
        <v>1980609.64</v>
      </c>
      <c r="G117" s="31">
        <v>28330651.350000001</v>
      </c>
      <c r="H117" s="31">
        <v>940897.96</v>
      </c>
      <c r="I117" s="31">
        <v>2638554.7400000002</v>
      </c>
      <c r="J117" s="31">
        <v>11335427.51</v>
      </c>
      <c r="K117" s="31">
        <v>250317886.68000001</v>
      </c>
      <c r="L117" s="31">
        <v>31069166.559999999</v>
      </c>
      <c r="M117" s="31">
        <v>0</v>
      </c>
      <c r="N117" s="31">
        <v>88722703.040000007</v>
      </c>
      <c r="O117" s="31">
        <v>2193990.59</v>
      </c>
      <c r="P117" s="31">
        <v>9076461.7200000007</v>
      </c>
      <c r="Q117" s="31">
        <v>21513070.309999999</v>
      </c>
      <c r="R117" s="31">
        <v>17747819.800000001</v>
      </c>
      <c r="S117" s="31">
        <v>16120030.35</v>
      </c>
      <c r="T117" s="31">
        <v>1145630.54</v>
      </c>
      <c r="U117" s="31">
        <v>1128335.45</v>
      </c>
      <c r="V117" s="31">
        <v>0</v>
      </c>
      <c r="X117" s="32">
        <f t="shared" si="1"/>
        <v>14657753.549999999</v>
      </c>
    </row>
    <row r="118" spans="1:24" s="33" customFormat="1">
      <c r="A118" s="38" t="s">
        <v>613</v>
      </c>
      <c r="B118" s="31">
        <v>0</v>
      </c>
      <c r="C118" s="31">
        <v>0</v>
      </c>
      <c r="D118" s="31">
        <v>0</v>
      </c>
      <c r="E118" s="31">
        <v>0</v>
      </c>
      <c r="F118" s="31">
        <v>0</v>
      </c>
      <c r="G118" s="31">
        <v>0</v>
      </c>
      <c r="H118" s="31">
        <v>0</v>
      </c>
      <c r="I118" s="31">
        <v>0</v>
      </c>
      <c r="J118" s="31">
        <v>0</v>
      </c>
      <c r="K118" s="31">
        <v>0</v>
      </c>
      <c r="L118" s="31">
        <v>0</v>
      </c>
      <c r="M118" s="31">
        <v>0</v>
      </c>
      <c r="N118" s="31">
        <v>0</v>
      </c>
      <c r="O118" s="31">
        <v>0</v>
      </c>
      <c r="P118" s="31">
        <v>0</v>
      </c>
      <c r="Q118" s="31">
        <v>0</v>
      </c>
      <c r="R118" s="31">
        <v>0</v>
      </c>
      <c r="S118" s="31">
        <v>0</v>
      </c>
      <c r="T118" s="31">
        <v>0</v>
      </c>
      <c r="U118" s="31">
        <v>0</v>
      </c>
      <c r="V118" s="31">
        <v>0</v>
      </c>
      <c r="X118" s="32">
        <f t="shared" si="1"/>
        <v>0</v>
      </c>
    </row>
    <row r="119" spans="1:24" s="33" customFormat="1">
      <c r="A119" s="38" t="s">
        <v>254</v>
      </c>
      <c r="B119" s="31">
        <v>308754322</v>
      </c>
      <c r="C119" s="31">
        <v>902286.17</v>
      </c>
      <c r="D119" s="31">
        <v>12837631.26</v>
      </c>
      <c r="E119" s="31">
        <v>4024971.87</v>
      </c>
      <c r="F119" s="31">
        <v>2352775.98</v>
      </c>
      <c r="G119" s="31">
        <v>8660820.2599999998</v>
      </c>
      <c r="H119" s="31">
        <v>10265.540000000001</v>
      </c>
      <c r="I119" s="31">
        <v>1515737.35</v>
      </c>
      <c r="J119" s="31">
        <v>7752402.5099999998</v>
      </c>
      <c r="K119" s="31">
        <v>183576049.56999999</v>
      </c>
      <c r="L119" s="31">
        <v>19027780.559999999</v>
      </c>
      <c r="M119" s="31">
        <v>0</v>
      </c>
      <c r="N119" s="31">
        <v>3162092.99</v>
      </c>
      <c r="O119" s="31">
        <v>3722251.07</v>
      </c>
      <c r="P119" s="31">
        <v>8482218.8000000007</v>
      </c>
      <c r="Q119" s="31">
        <v>18159666.219999999</v>
      </c>
      <c r="R119" s="31">
        <v>17301545.879999999</v>
      </c>
      <c r="S119" s="31">
        <v>11501534.91</v>
      </c>
      <c r="T119" s="31">
        <v>2126542.5</v>
      </c>
      <c r="U119" s="31">
        <v>3637748.77</v>
      </c>
      <c r="V119" s="31">
        <v>0</v>
      </c>
      <c r="X119" s="32">
        <f t="shared" si="1"/>
        <v>15112402.35</v>
      </c>
    </row>
    <row r="120" spans="1:24" s="33" customFormat="1">
      <c r="A120" s="38" t="s">
        <v>255</v>
      </c>
      <c r="B120" s="31">
        <v>19457635</v>
      </c>
      <c r="C120" s="31">
        <v>0</v>
      </c>
      <c r="D120" s="31">
        <v>519167.5</v>
      </c>
      <c r="E120" s="31">
        <v>173650.07</v>
      </c>
      <c r="F120" s="31">
        <v>315088.25</v>
      </c>
      <c r="G120" s="31">
        <v>42528.75</v>
      </c>
      <c r="H120" s="31">
        <v>11016.81</v>
      </c>
      <c r="I120" s="31">
        <v>454697.13</v>
      </c>
      <c r="J120" s="31">
        <v>488465.08</v>
      </c>
      <c r="K120" s="31">
        <v>11554046.18</v>
      </c>
      <c r="L120" s="31">
        <v>1494016.61</v>
      </c>
      <c r="M120" s="31">
        <v>0</v>
      </c>
      <c r="N120" s="31">
        <v>608028.11</v>
      </c>
      <c r="O120" s="31">
        <v>75402.070000000007</v>
      </c>
      <c r="P120" s="31">
        <v>1037599.05</v>
      </c>
      <c r="Q120" s="31">
        <v>793733.47</v>
      </c>
      <c r="R120" s="31">
        <v>915953.29</v>
      </c>
      <c r="S120" s="31">
        <v>841336.61</v>
      </c>
      <c r="T120" s="31">
        <v>119311.36</v>
      </c>
      <c r="U120" s="31">
        <v>13594.64</v>
      </c>
      <c r="V120" s="31">
        <v>0</v>
      </c>
      <c r="X120" s="32">
        <f t="shared" si="1"/>
        <v>577461.79</v>
      </c>
    </row>
    <row r="121" spans="1:24" s="33" customFormat="1">
      <c r="A121" s="38" t="s">
        <v>614</v>
      </c>
      <c r="B121" s="31">
        <v>0</v>
      </c>
      <c r="C121" s="31">
        <v>0</v>
      </c>
      <c r="D121" s="31">
        <v>0</v>
      </c>
      <c r="E121" s="31">
        <v>0</v>
      </c>
      <c r="F121" s="31">
        <v>0</v>
      </c>
      <c r="G121" s="31">
        <v>0</v>
      </c>
      <c r="H121" s="31">
        <v>0</v>
      </c>
      <c r="I121" s="31">
        <v>0</v>
      </c>
      <c r="J121" s="31">
        <v>0</v>
      </c>
      <c r="K121" s="31">
        <v>0</v>
      </c>
      <c r="L121" s="31">
        <v>0</v>
      </c>
      <c r="M121" s="31">
        <v>0</v>
      </c>
      <c r="N121" s="31">
        <v>0</v>
      </c>
      <c r="O121" s="31">
        <v>0</v>
      </c>
      <c r="P121" s="31">
        <v>0</v>
      </c>
      <c r="Q121" s="31">
        <v>0</v>
      </c>
      <c r="R121" s="31">
        <v>0</v>
      </c>
      <c r="S121" s="31">
        <v>0</v>
      </c>
      <c r="T121" s="31">
        <v>0</v>
      </c>
      <c r="U121" s="31">
        <v>0</v>
      </c>
      <c r="V121" s="31">
        <v>0</v>
      </c>
      <c r="X121" s="32">
        <f t="shared" si="1"/>
        <v>0</v>
      </c>
    </row>
    <row r="122" spans="1:24" s="33" customFormat="1">
      <c r="A122" s="38" t="s">
        <v>256</v>
      </c>
      <c r="B122" s="31">
        <v>137282539</v>
      </c>
      <c r="C122" s="31">
        <v>307300.83</v>
      </c>
      <c r="D122" s="31">
        <v>6629427.04</v>
      </c>
      <c r="E122" s="31">
        <v>1082045.6299999999</v>
      </c>
      <c r="F122" s="31">
        <v>471065.54</v>
      </c>
      <c r="G122" s="31">
        <v>5857687.96</v>
      </c>
      <c r="H122" s="31">
        <v>61209.81</v>
      </c>
      <c r="I122" s="31">
        <v>763970.23</v>
      </c>
      <c r="J122" s="31">
        <v>2021680.75</v>
      </c>
      <c r="K122" s="31">
        <v>45936382.909999996</v>
      </c>
      <c r="L122" s="31">
        <v>5487333.4699999997</v>
      </c>
      <c r="M122" s="31">
        <v>0</v>
      </c>
      <c r="N122" s="31">
        <v>51619163.359999999</v>
      </c>
      <c r="O122" s="31">
        <v>636994.4</v>
      </c>
      <c r="P122" s="31">
        <v>1667398.28</v>
      </c>
      <c r="Q122" s="31">
        <v>4163357.46</v>
      </c>
      <c r="R122" s="31">
        <v>4486028.99</v>
      </c>
      <c r="S122" s="31">
        <v>3752328.16</v>
      </c>
      <c r="T122" s="31">
        <v>609406.66</v>
      </c>
      <c r="U122" s="31">
        <v>1729757.63</v>
      </c>
      <c r="V122" s="31">
        <v>0</v>
      </c>
      <c r="X122" s="32">
        <f t="shared" si="1"/>
        <v>4388432.7799999993</v>
      </c>
    </row>
    <row r="123" spans="1:24" s="33" customFormat="1">
      <c r="A123" s="38" t="s">
        <v>257</v>
      </c>
      <c r="B123" s="31">
        <v>24527960</v>
      </c>
      <c r="C123" s="31">
        <v>0</v>
      </c>
      <c r="D123" s="31">
        <v>855800</v>
      </c>
      <c r="E123" s="31">
        <v>331837.03999999998</v>
      </c>
      <c r="F123" s="31">
        <v>93807.75</v>
      </c>
      <c r="G123" s="31">
        <v>1253613.04</v>
      </c>
      <c r="H123" s="31">
        <v>48009.760000000002</v>
      </c>
      <c r="I123" s="31">
        <v>410381.11</v>
      </c>
      <c r="J123" s="31">
        <v>882336.96</v>
      </c>
      <c r="K123" s="31">
        <v>12097397.27</v>
      </c>
      <c r="L123" s="31">
        <v>1871953.93</v>
      </c>
      <c r="M123" s="31">
        <v>0</v>
      </c>
      <c r="N123" s="31">
        <v>571502.80000000005</v>
      </c>
      <c r="O123" s="31">
        <v>91693.57</v>
      </c>
      <c r="P123" s="31">
        <v>818559.05</v>
      </c>
      <c r="Q123" s="31">
        <v>1487202.67</v>
      </c>
      <c r="R123" s="31">
        <v>1530070.95</v>
      </c>
      <c r="S123" s="31">
        <v>1690778.75</v>
      </c>
      <c r="T123" s="31">
        <v>197911.96</v>
      </c>
      <c r="U123" s="31">
        <v>295103.75</v>
      </c>
      <c r="V123" s="31">
        <v>0</v>
      </c>
      <c r="X123" s="32">
        <f t="shared" si="1"/>
        <v>1269134.28</v>
      </c>
    </row>
    <row r="124" spans="1:24" s="33" customFormat="1">
      <c r="A124" s="38" t="s">
        <v>258</v>
      </c>
      <c r="B124" s="31">
        <v>38962800</v>
      </c>
      <c r="C124" s="31">
        <v>0</v>
      </c>
      <c r="D124" s="31">
        <v>1864102.92</v>
      </c>
      <c r="E124" s="31">
        <v>408260.11</v>
      </c>
      <c r="F124" s="31">
        <v>98732.74</v>
      </c>
      <c r="G124" s="31">
        <v>6407943.0800000001</v>
      </c>
      <c r="H124" s="31">
        <v>99823.84</v>
      </c>
      <c r="I124" s="31">
        <v>633017.97</v>
      </c>
      <c r="J124" s="31">
        <v>949578.05</v>
      </c>
      <c r="K124" s="31">
        <v>17332466.02</v>
      </c>
      <c r="L124" s="31">
        <v>2084636.27</v>
      </c>
      <c r="M124" s="31">
        <v>0</v>
      </c>
      <c r="N124" s="31">
        <v>1945172.32</v>
      </c>
      <c r="O124" s="31">
        <v>362399.05</v>
      </c>
      <c r="P124" s="31">
        <v>1513069.36</v>
      </c>
      <c r="Q124" s="31">
        <v>1192472.8500000001</v>
      </c>
      <c r="R124" s="31">
        <v>2385850.4500000002</v>
      </c>
      <c r="S124" s="31">
        <v>1427870.25</v>
      </c>
      <c r="T124" s="31">
        <v>257218.62</v>
      </c>
      <c r="U124" s="31">
        <v>186.3</v>
      </c>
      <c r="V124" s="31">
        <v>0</v>
      </c>
      <c r="X124" s="32">
        <f t="shared" si="1"/>
        <v>1312163.4000000001</v>
      </c>
    </row>
    <row r="125" spans="1:24" s="33" customFormat="1">
      <c r="A125" s="38" t="s">
        <v>350</v>
      </c>
      <c r="B125" s="31">
        <v>43682045</v>
      </c>
      <c r="C125" s="31">
        <v>131960.45000000001</v>
      </c>
      <c r="D125" s="31">
        <v>2788771.27</v>
      </c>
      <c r="E125" s="31">
        <v>456048.86</v>
      </c>
      <c r="F125" s="31">
        <v>2187174.62</v>
      </c>
      <c r="G125" s="31">
        <v>5583383.4299999997</v>
      </c>
      <c r="H125" s="31">
        <v>0</v>
      </c>
      <c r="I125" s="31">
        <v>813852.37</v>
      </c>
      <c r="J125" s="31">
        <v>450237.16</v>
      </c>
      <c r="K125" s="31">
        <v>16838143.100000001</v>
      </c>
      <c r="L125" s="31">
        <v>1641563.9</v>
      </c>
      <c r="M125" s="31">
        <v>0</v>
      </c>
      <c r="N125" s="31">
        <v>8703428.2699999996</v>
      </c>
      <c r="O125" s="31">
        <v>159125.76999999999</v>
      </c>
      <c r="P125" s="31">
        <v>668389.17000000004</v>
      </c>
      <c r="Q125" s="31">
        <v>1364833.56</v>
      </c>
      <c r="R125" s="31">
        <v>1097777.95</v>
      </c>
      <c r="S125" s="31">
        <v>647375.57999999996</v>
      </c>
      <c r="T125" s="31">
        <v>121818.58</v>
      </c>
      <c r="U125" s="31">
        <v>28161.08</v>
      </c>
      <c r="V125" s="31">
        <v>0</v>
      </c>
      <c r="X125" s="32">
        <f t="shared" si="1"/>
        <v>637524.00999999989</v>
      </c>
    </row>
    <row r="126" spans="1:24" s="33" customFormat="1">
      <c r="A126" s="38" t="s">
        <v>259</v>
      </c>
      <c r="B126" s="31">
        <v>34027975</v>
      </c>
      <c r="C126" s="31">
        <v>244637.32</v>
      </c>
      <c r="D126" s="31">
        <v>2122804</v>
      </c>
      <c r="E126" s="31">
        <v>615275.76</v>
      </c>
      <c r="F126" s="31">
        <v>0</v>
      </c>
      <c r="G126" s="31">
        <v>1146032.75</v>
      </c>
      <c r="H126" s="31">
        <v>173846.42</v>
      </c>
      <c r="I126" s="31">
        <v>696036.91</v>
      </c>
      <c r="J126" s="31">
        <v>934443.83</v>
      </c>
      <c r="K126" s="31">
        <v>17407837.370000001</v>
      </c>
      <c r="L126" s="31">
        <v>2240510.36</v>
      </c>
      <c r="M126" s="31">
        <v>0</v>
      </c>
      <c r="N126" s="31">
        <v>2174179</v>
      </c>
      <c r="O126" s="31">
        <v>131075.97</v>
      </c>
      <c r="P126" s="31">
        <v>794778.34</v>
      </c>
      <c r="Q126" s="31">
        <v>1644446.95</v>
      </c>
      <c r="R126" s="31">
        <v>1936203.71</v>
      </c>
      <c r="S126" s="31">
        <v>1566984.03</v>
      </c>
      <c r="T126" s="31">
        <v>198881.78</v>
      </c>
      <c r="U126" s="31">
        <v>0</v>
      </c>
      <c r="V126" s="31">
        <v>0</v>
      </c>
      <c r="X126" s="32">
        <f t="shared" si="1"/>
        <v>1065519.8</v>
      </c>
    </row>
    <row r="127" spans="1:24" s="33" customFormat="1">
      <c r="A127" s="38" t="s">
        <v>260</v>
      </c>
      <c r="B127" s="31">
        <v>15881703</v>
      </c>
      <c r="C127" s="31">
        <v>0</v>
      </c>
      <c r="D127" s="31">
        <v>667205</v>
      </c>
      <c r="E127" s="31">
        <v>168399</v>
      </c>
      <c r="F127" s="31">
        <v>196502.08</v>
      </c>
      <c r="G127" s="31">
        <v>495544.83</v>
      </c>
      <c r="H127" s="31">
        <v>198770.89</v>
      </c>
      <c r="I127" s="31">
        <v>374186.56</v>
      </c>
      <c r="J127" s="31">
        <v>779940.25</v>
      </c>
      <c r="K127" s="31">
        <v>8551341.0199999996</v>
      </c>
      <c r="L127" s="31">
        <v>813013.11</v>
      </c>
      <c r="M127" s="31">
        <v>0</v>
      </c>
      <c r="N127" s="31">
        <v>118477.09</v>
      </c>
      <c r="O127" s="31">
        <v>59926.03</v>
      </c>
      <c r="P127" s="31">
        <v>556635.24</v>
      </c>
      <c r="Q127" s="31">
        <v>731505.24</v>
      </c>
      <c r="R127" s="31">
        <v>1012348.89</v>
      </c>
      <c r="S127" s="31">
        <v>913115.4</v>
      </c>
      <c r="T127" s="31">
        <v>244792.16</v>
      </c>
      <c r="U127" s="31">
        <v>0</v>
      </c>
      <c r="V127" s="31">
        <v>0</v>
      </c>
      <c r="X127" s="32">
        <f t="shared" si="1"/>
        <v>839866.28</v>
      </c>
    </row>
    <row r="128" spans="1:24" s="33" customFormat="1">
      <c r="A128" s="38" t="s">
        <v>261</v>
      </c>
      <c r="B128" s="31">
        <v>12262662</v>
      </c>
      <c r="C128" s="31">
        <v>0</v>
      </c>
      <c r="D128" s="31">
        <v>0</v>
      </c>
      <c r="E128" s="31">
        <v>213038.53</v>
      </c>
      <c r="F128" s="31">
        <v>114780.85</v>
      </c>
      <c r="G128" s="31">
        <v>24131.16</v>
      </c>
      <c r="H128" s="31">
        <v>55309.42</v>
      </c>
      <c r="I128" s="31">
        <v>298190.38</v>
      </c>
      <c r="J128" s="31">
        <v>582752.56999999995</v>
      </c>
      <c r="K128" s="31">
        <v>6862413.7300000004</v>
      </c>
      <c r="L128" s="31">
        <v>918517.67</v>
      </c>
      <c r="M128" s="31">
        <v>0</v>
      </c>
      <c r="N128" s="31">
        <v>32336.51</v>
      </c>
      <c r="O128" s="31">
        <v>80670.259999999995</v>
      </c>
      <c r="P128" s="31">
        <v>203541.55</v>
      </c>
      <c r="Q128" s="31">
        <v>807295.47</v>
      </c>
      <c r="R128" s="31">
        <v>1046110.1</v>
      </c>
      <c r="S128" s="31">
        <v>903842.46</v>
      </c>
      <c r="T128" s="31">
        <v>119731.29</v>
      </c>
      <c r="U128" s="31">
        <v>0</v>
      </c>
      <c r="V128" s="31">
        <v>0</v>
      </c>
      <c r="X128" s="32">
        <f t="shared" si="1"/>
        <v>663422.82999999996</v>
      </c>
    </row>
    <row r="129" spans="1:24" s="33" customFormat="1">
      <c r="A129" s="38" t="s">
        <v>262</v>
      </c>
      <c r="B129" s="31">
        <v>72702268</v>
      </c>
      <c r="C129" s="31">
        <v>0</v>
      </c>
      <c r="D129" s="31">
        <v>3702744.45</v>
      </c>
      <c r="E129" s="31">
        <v>845590.54</v>
      </c>
      <c r="F129" s="31">
        <v>129581.81</v>
      </c>
      <c r="G129" s="31">
        <v>2909862.71</v>
      </c>
      <c r="H129" s="31">
        <v>5050.41</v>
      </c>
      <c r="I129" s="31">
        <v>700628.95</v>
      </c>
      <c r="J129" s="31">
        <v>1695043.05</v>
      </c>
      <c r="K129" s="31">
        <v>34031583.07</v>
      </c>
      <c r="L129" s="31">
        <v>3714008.33</v>
      </c>
      <c r="M129" s="31">
        <v>0</v>
      </c>
      <c r="N129" s="31">
        <v>11595280.68</v>
      </c>
      <c r="O129" s="31">
        <v>2054067.74</v>
      </c>
      <c r="P129" s="31">
        <v>1470094.47</v>
      </c>
      <c r="Q129" s="31">
        <v>3189704.8</v>
      </c>
      <c r="R129" s="31">
        <v>3189296.68</v>
      </c>
      <c r="S129" s="31">
        <v>3242841.4</v>
      </c>
      <c r="T129" s="31">
        <v>226889.16</v>
      </c>
      <c r="U129" s="31">
        <v>0</v>
      </c>
      <c r="V129" s="31">
        <v>0</v>
      </c>
      <c r="X129" s="32">
        <f t="shared" si="1"/>
        <v>3749110.79</v>
      </c>
    </row>
    <row r="130" spans="1:24" s="33" customFormat="1">
      <c r="A130" s="38" t="s">
        <v>415</v>
      </c>
      <c r="B130" s="31">
        <v>0</v>
      </c>
      <c r="C130" s="31">
        <v>0</v>
      </c>
      <c r="D130" s="31">
        <v>0</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X130" s="32">
        <f t="shared" si="1"/>
        <v>0</v>
      </c>
    </row>
    <row r="131" spans="1:24" s="33" customFormat="1">
      <c r="A131" s="38" t="s">
        <v>263</v>
      </c>
      <c r="B131" s="31">
        <v>29395613</v>
      </c>
      <c r="C131" s="31">
        <v>30869.7</v>
      </c>
      <c r="D131" s="31">
        <v>2053718</v>
      </c>
      <c r="E131" s="31">
        <v>516787.96</v>
      </c>
      <c r="F131" s="31">
        <v>0</v>
      </c>
      <c r="G131" s="31">
        <v>235789.62</v>
      </c>
      <c r="H131" s="31">
        <v>58343.75</v>
      </c>
      <c r="I131" s="31">
        <v>558898.81999999995</v>
      </c>
      <c r="J131" s="31">
        <v>725684.51</v>
      </c>
      <c r="K131" s="31">
        <v>16039978.66</v>
      </c>
      <c r="L131" s="31">
        <v>1816685.57</v>
      </c>
      <c r="M131" s="31">
        <v>0</v>
      </c>
      <c r="N131" s="31">
        <v>365765.97</v>
      </c>
      <c r="O131" s="31">
        <v>233848.36</v>
      </c>
      <c r="P131" s="31">
        <v>1790438.41</v>
      </c>
      <c r="Q131" s="31">
        <v>1531538.7</v>
      </c>
      <c r="R131" s="31">
        <v>1686293.59</v>
      </c>
      <c r="S131" s="31">
        <v>1226359.18</v>
      </c>
      <c r="T131" s="31">
        <v>286201.21000000002</v>
      </c>
      <c r="U131" s="31">
        <v>238411.35</v>
      </c>
      <c r="V131" s="31">
        <v>0</v>
      </c>
      <c r="X131" s="32">
        <f t="shared" ref="X131:X194" si="2">J131+O131+U131</f>
        <v>1197944.22</v>
      </c>
    </row>
    <row r="132" spans="1:24" s="33" customFormat="1">
      <c r="A132" s="38" t="s">
        <v>264</v>
      </c>
      <c r="B132" s="31">
        <v>21042356</v>
      </c>
      <c r="C132" s="31">
        <v>0</v>
      </c>
      <c r="D132" s="31">
        <v>795000</v>
      </c>
      <c r="E132" s="31">
        <v>250905.12</v>
      </c>
      <c r="F132" s="31">
        <v>110764.34</v>
      </c>
      <c r="G132" s="31">
        <v>0</v>
      </c>
      <c r="H132" s="31">
        <v>18645.12</v>
      </c>
      <c r="I132" s="31">
        <v>359429.15</v>
      </c>
      <c r="J132" s="31">
        <v>661610.41</v>
      </c>
      <c r="K132" s="31">
        <v>11101079.859999999</v>
      </c>
      <c r="L132" s="31">
        <v>1375766.09</v>
      </c>
      <c r="M132" s="31">
        <v>0</v>
      </c>
      <c r="N132" s="31">
        <v>1712181</v>
      </c>
      <c r="O132" s="31">
        <v>209051.13</v>
      </c>
      <c r="P132" s="31">
        <v>847161.69</v>
      </c>
      <c r="Q132" s="31">
        <v>1110482.57</v>
      </c>
      <c r="R132" s="31">
        <v>1190911.6100000001</v>
      </c>
      <c r="S132" s="31">
        <v>902265.07</v>
      </c>
      <c r="T132" s="31">
        <v>384030.49</v>
      </c>
      <c r="U132" s="31">
        <v>13072.24</v>
      </c>
      <c r="V132" s="31">
        <v>0</v>
      </c>
      <c r="X132" s="32">
        <f t="shared" si="2"/>
        <v>883733.78</v>
      </c>
    </row>
    <row r="133" spans="1:24" s="33" customFormat="1">
      <c r="A133" s="38" t="s">
        <v>265</v>
      </c>
      <c r="B133" s="31">
        <v>68607009</v>
      </c>
      <c r="C133" s="31">
        <v>0</v>
      </c>
      <c r="D133" s="31">
        <v>2580810.4500000002</v>
      </c>
      <c r="E133" s="31">
        <v>736667.77</v>
      </c>
      <c r="F133" s="31">
        <v>15742.4</v>
      </c>
      <c r="G133" s="31">
        <v>400797.95</v>
      </c>
      <c r="H133" s="31">
        <v>28916.55</v>
      </c>
      <c r="I133" s="31">
        <v>1237778.1000000001</v>
      </c>
      <c r="J133" s="31">
        <v>848413.52</v>
      </c>
      <c r="K133" s="31">
        <v>38009143.189999998</v>
      </c>
      <c r="L133" s="31">
        <v>3447670</v>
      </c>
      <c r="M133" s="31">
        <v>0</v>
      </c>
      <c r="N133" s="31">
        <v>4331152.62</v>
      </c>
      <c r="O133" s="31">
        <v>2767263.43</v>
      </c>
      <c r="P133" s="31">
        <v>3194906.92</v>
      </c>
      <c r="Q133" s="31">
        <v>3102026.25</v>
      </c>
      <c r="R133" s="31">
        <v>3895242.66</v>
      </c>
      <c r="S133" s="31">
        <v>3674548.21</v>
      </c>
      <c r="T133" s="31">
        <v>317042.26</v>
      </c>
      <c r="U133" s="31">
        <v>18886.240000000002</v>
      </c>
      <c r="V133" s="31">
        <v>0</v>
      </c>
      <c r="X133" s="32">
        <f t="shared" si="2"/>
        <v>3634563.1900000004</v>
      </c>
    </row>
    <row r="134" spans="1:24" s="33" customFormat="1">
      <c r="A134" s="38" t="s">
        <v>266</v>
      </c>
      <c r="B134" s="31">
        <v>68494827</v>
      </c>
      <c r="C134" s="31">
        <v>589629.68000000005</v>
      </c>
      <c r="D134" s="31">
        <v>4278462.82</v>
      </c>
      <c r="E134" s="31">
        <v>1171136.82</v>
      </c>
      <c r="F134" s="31">
        <v>0</v>
      </c>
      <c r="G134" s="31">
        <v>2990161.03</v>
      </c>
      <c r="H134" s="31">
        <v>0</v>
      </c>
      <c r="I134" s="31">
        <v>450443.15</v>
      </c>
      <c r="J134" s="31">
        <v>1350606.42</v>
      </c>
      <c r="K134" s="31">
        <v>34867064.899999999</v>
      </c>
      <c r="L134" s="31">
        <v>4425242.9000000004</v>
      </c>
      <c r="M134" s="31">
        <v>0</v>
      </c>
      <c r="N134" s="31">
        <v>4844287.8</v>
      </c>
      <c r="O134" s="31">
        <v>30830.799999999999</v>
      </c>
      <c r="P134" s="31">
        <v>2846535.92</v>
      </c>
      <c r="Q134" s="31">
        <v>3251724.63</v>
      </c>
      <c r="R134" s="31">
        <v>3216249.64</v>
      </c>
      <c r="S134" s="31">
        <v>3744699.56</v>
      </c>
      <c r="T134" s="31">
        <v>339967.58</v>
      </c>
      <c r="U134" s="31">
        <v>97783.81</v>
      </c>
      <c r="V134" s="31">
        <v>0</v>
      </c>
      <c r="X134" s="32">
        <f t="shared" si="2"/>
        <v>1479221.03</v>
      </c>
    </row>
    <row r="135" spans="1:24" s="33" customFormat="1">
      <c r="A135" s="38" t="s">
        <v>267</v>
      </c>
      <c r="B135" s="31">
        <v>118422318</v>
      </c>
      <c r="C135" s="31">
        <v>0</v>
      </c>
      <c r="D135" s="31">
        <v>0</v>
      </c>
      <c r="E135" s="31">
        <v>1912039.64</v>
      </c>
      <c r="F135" s="31">
        <v>0</v>
      </c>
      <c r="G135" s="31">
        <v>6812285.9800000004</v>
      </c>
      <c r="H135" s="31">
        <v>71301.100000000006</v>
      </c>
      <c r="I135" s="31">
        <v>1239966.73</v>
      </c>
      <c r="J135" s="31">
        <v>5012360.16</v>
      </c>
      <c r="K135" s="31">
        <v>63381040.380000003</v>
      </c>
      <c r="L135" s="31">
        <v>7360657.2999999998</v>
      </c>
      <c r="M135" s="31">
        <v>0</v>
      </c>
      <c r="N135" s="31">
        <v>8077407.7699999996</v>
      </c>
      <c r="O135" s="31">
        <v>548400.91</v>
      </c>
      <c r="P135" s="31">
        <v>5215733.67</v>
      </c>
      <c r="Q135" s="31">
        <v>5952572.1900000004</v>
      </c>
      <c r="R135" s="31">
        <v>5886523.5599999996</v>
      </c>
      <c r="S135" s="31">
        <v>5642557.5999999996</v>
      </c>
      <c r="T135" s="31">
        <v>801642.36</v>
      </c>
      <c r="U135" s="31">
        <v>507828.27</v>
      </c>
      <c r="V135" s="31">
        <v>0</v>
      </c>
      <c r="X135" s="32">
        <f t="shared" si="2"/>
        <v>6068589.3399999999</v>
      </c>
    </row>
    <row r="136" spans="1:24" s="33" customFormat="1">
      <c r="A136" s="38" t="s">
        <v>268</v>
      </c>
      <c r="B136" s="31">
        <v>15624119</v>
      </c>
      <c r="C136" s="31">
        <v>0</v>
      </c>
      <c r="D136" s="31">
        <v>1492824.38</v>
      </c>
      <c r="E136" s="31">
        <v>251439.76</v>
      </c>
      <c r="F136" s="31">
        <v>0</v>
      </c>
      <c r="G136" s="31">
        <v>0</v>
      </c>
      <c r="H136" s="31">
        <v>57812.07</v>
      </c>
      <c r="I136" s="31">
        <v>217364.04</v>
      </c>
      <c r="J136" s="31">
        <v>366576.22</v>
      </c>
      <c r="K136" s="31">
        <v>7859705.9100000001</v>
      </c>
      <c r="L136" s="31">
        <v>1429384</v>
      </c>
      <c r="M136" s="31">
        <v>0</v>
      </c>
      <c r="N136" s="31">
        <v>469094.97</v>
      </c>
      <c r="O136" s="31">
        <v>127445.48</v>
      </c>
      <c r="P136" s="31">
        <v>511091.47</v>
      </c>
      <c r="Q136" s="31">
        <v>889006.62</v>
      </c>
      <c r="R136" s="31">
        <v>708840.87</v>
      </c>
      <c r="S136" s="31">
        <v>1036944.99</v>
      </c>
      <c r="T136" s="31">
        <v>199915.53</v>
      </c>
      <c r="U136" s="31">
        <v>6672.55</v>
      </c>
      <c r="V136" s="31">
        <v>0</v>
      </c>
      <c r="X136" s="32">
        <f t="shared" si="2"/>
        <v>500694.24999999994</v>
      </c>
    </row>
    <row r="137" spans="1:24" s="33" customFormat="1">
      <c r="A137" s="38" t="s">
        <v>269</v>
      </c>
      <c r="B137" s="31">
        <v>28910715</v>
      </c>
      <c r="C137" s="31">
        <v>5482.12</v>
      </c>
      <c r="D137" s="31">
        <v>650888.69999999995</v>
      </c>
      <c r="E137" s="31">
        <v>356253.28</v>
      </c>
      <c r="F137" s="31">
        <v>0</v>
      </c>
      <c r="G137" s="31">
        <v>52849</v>
      </c>
      <c r="H137" s="31">
        <v>15147.15</v>
      </c>
      <c r="I137" s="31">
        <v>442470.3</v>
      </c>
      <c r="J137" s="31">
        <v>1300853.94</v>
      </c>
      <c r="K137" s="31">
        <v>16589760.619999999</v>
      </c>
      <c r="L137" s="31">
        <v>1969023.4</v>
      </c>
      <c r="M137" s="31">
        <v>0</v>
      </c>
      <c r="N137" s="31">
        <v>664599.77</v>
      </c>
      <c r="O137" s="31">
        <v>153706.60999999999</v>
      </c>
      <c r="P137" s="31">
        <v>901463.18</v>
      </c>
      <c r="Q137" s="31">
        <v>1404719.29</v>
      </c>
      <c r="R137" s="31">
        <v>2048552.25</v>
      </c>
      <c r="S137" s="31">
        <v>1930997.69</v>
      </c>
      <c r="T137" s="31">
        <v>422812.17</v>
      </c>
      <c r="U137" s="31">
        <v>1136</v>
      </c>
      <c r="V137" s="31">
        <v>0</v>
      </c>
      <c r="X137" s="32">
        <f t="shared" si="2"/>
        <v>1455696.5499999998</v>
      </c>
    </row>
    <row r="138" spans="1:24" s="33" customFormat="1">
      <c r="A138" s="38" t="s">
        <v>270</v>
      </c>
      <c r="B138" s="31">
        <v>116021841</v>
      </c>
      <c r="C138" s="31">
        <v>4038.24</v>
      </c>
      <c r="D138" s="31">
        <v>7874802.0899999999</v>
      </c>
      <c r="E138" s="31">
        <v>1412985.08</v>
      </c>
      <c r="F138" s="31">
        <v>2017245.39</v>
      </c>
      <c r="G138" s="31">
        <v>1204680.8400000001</v>
      </c>
      <c r="H138" s="31">
        <v>50689.39</v>
      </c>
      <c r="I138" s="31">
        <v>1082624.31</v>
      </c>
      <c r="J138" s="31">
        <v>2775156.1</v>
      </c>
      <c r="K138" s="31">
        <v>60911335.170000002</v>
      </c>
      <c r="L138" s="31">
        <v>7361659.8600000003</v>
      </c>
      <c r="M138" s="31">
        <v>0</v>
      </c>
      <c r="N138" s="31">
        <v>9344668.5299999993</v>
      </c>
      <c r="O138" s="31">
        <v>179972.51</v>
      </c>
      <c r="P138" s="31">
        <v>3596404.47</v>
      </c>
      <c r="Q138" s="31">
        <v>4405946.78</v>
      </c>
      <c r="R138" s="31">
        <v>5828494.3099999996</v>
      </c>
      <c r="S138" s="31">
        <v>5999307.2300000004</v>
      </c>
      <c r="T138" s="31">
        <v>1199109.28</v>
      </c>
      <c r="U138" s="31">
        <v>772720.97</v>
      </c>
      <c r="V138" s="31">
        <v>0</v>
      </c>
      <c r="X138" s="32">
        <f t="shared" si="2"/>
        <v>3727849.58</v>
      </c>
    </row>
    <row r="139" spans="1:24" s="33" customFormat="1">
      <c r="A139" s="38" t="s">
        <v>271</v>
      </c>
      <c r="B139" s="31">
        <v>42829534</v>
      </c>
      <c r="C139" s="31">
        <v>0</v>
      </c>
      <c r="D139" s="31">
        <v>1190652.25</v>
      </c>
      <c r="E139" s="31">
        <v>502896.2</v>
      </c>
      <c r="F139" s="31">
        <v>441512.24</v>
      </c>
      <c r="G139" s="31">
        <v>321730.81</v>
      </c>
      <c r="H139" s="31">
        <v>40100.839999999997</v>
      </c>
      <c r="I139" s="31">
        <v>330714.21999999997</v>
      </c>
      <c r="J139" s="31">
        <v>732071.15</v>
      </c>
      <c r="K139" s="31">
        <v>23877383.609999999</v>
      </c>
      <c r="L139" s="31">
        <v>3247412.55</v>
      </c>
      <c r="M139" s="31">
        <v>0</v>
      </c>
      <c r="N139" s="31">
        <v>3361587.98</v>
      </c>
      <c r="O139" s="31">
        <v>100892.46</v>
      </c>
      <c r="P139" s="31">
        <v>1480629.2</v>
      </c>
      <c r="Q139" s="31">
        <v>2158040.87</v>
      </c>
      <c r="R139" s="31">
        <v>1935266.3</v>
      </c>
      <c r="S139" s="31">
        <v>2607856.0299999998</v>
      </c>
      <c r="T139" s="31">
        <v>286508.46999999997</v>
      </c>
      <c r="U139" s="31">
        <v>214278.36</v>
      </c>
      <c r="V139" s="31">
        <v>0</v>
      </c>
      <c r="X139" s="32">
        <f t="shared" si="2"/>
        <v>1047241.97</v>
      </c>
    </row>
    <row r="140" spans="1:24" s="33" customFormat="1">
      <c r="A140" s="38" t="s">
        <v>272</v>
      </c>
      <c r="B140" s="31">
        <v>19648697</v>
      </c>
      <c r="C140" s="31">
        <v>0</v>
      </c>
      <c r="D140" s="31">
        <v>0</v>
      </c>
      <c r="E140" s="31">
        <v>291474.82</v>
      </c>
      <c r="F140" s="31">
        <v>0</v>
      </c>
      <c r="G140" s="31">
        <v>19322.5</v>
      </c>
      <c r="H140" s="31">
        <v>0</v>
      </c>
      <c r="I140" s="31">
        <v>372460.43</v>
      </c>
      <c r="J140" s="31">
        <v>645623.74</v>
      </c>
      <c r="K140" s="31">
        <v>10371770.34</v>
      </c>
      <c r="L140" s="31">
        <v>2159675.66</v>
      </c>
      <c r="M140" s="31">
        <v>0</v>
      </c>
      <c r="N140" s="31">
        <v>1060643.02</v>
      </c>
      <c r="O140" s="31">
        <v>173501.71</v>
      </c>
      <c r="P140" s="31">
        <v>528530.16</v>
      </c>
      <c r="Q140" s="31">
        <v>1376026.96</v>
      </c>
      <c r="R140" s="31">
        <v>1201101.79</v>
      </c>
      <c r="S140" s="31">
        <v>1095891.45</v>
      </c>
      <c r="T140" s="31">
        <v>352674.88</v>
      </c>
      <c r="U140" s="31">
        <v>0</v>
      </c>
      <c r="V140" s="31">
        <v>0</v>
      </c>
      <c r="X140" s="32">
        <f t="shared" si="2"/>
        <v>819125.45</v>
      </c>
    </row>
    <row r="141" spans="1:24" s="33" customFormat="1">
      <c r="A141" s="38" t="s">
        <v>273</v>
      </c>
      <c r="B141" s="31">
        <v>63615774</v>
      </c>
      <c r="C141" s="31">
        <v>0</v>
      </c>
      <c r="D141" s="31">
        <v>2217609.35</v>
      </c>
      <c r="E141" s="31">
        <v>917735.81</v>
      </c>
      <c r="F141" s="31">
        <v>408361.91</v>
      </c>
      <c r="G141" s="31">
        <v>5095405.45</v>
      </c>
      <c r="H141" s="31">
        <v>48437.599999999999</v>
      </c>
      <c r="I141" s="31">
        <v>878815.47</v>
      </c>
      <c r="J141" s="31">
        <v>1026953.01</v>
      </c>
      <c r="K141" s="31">
        <v>34636277.719999999</v>
      </c>
      <c r="L141" s="31">
        <v>3500379.75</v>
      </c>
      <c r="M141" s="31">
        <v>0</v>
      </c>
      <c r="N141" s="31">
        <v>2059899</v>
      </c>
      <c r="O141" s="31">
        <v>548315.85</v>
      </c>
      <c r="P141" s="31">
        <v>2446828.13</v>
      </c>
      <c r="Q141" s="31">
        <v>3099622.19</v>
      </c>
      <c r="R141" s="31">
        <v>3231487.48</v>
      </c>
      <c r="S141" s="31">
        <v>2832428.24</v>
      </c>
      <c r="T141" s="31">
        <v>500460.61</v>
      </c>
      <c r="U141" s="31">
        <v>166755.95000000001</v>
      </c>
      <c r="V141" s="31">
        <v>0</v>
      </c>
      <c r="X141" s="32">
        <f t="shared" si="2"/>
        <v>1742024.8099999998</v>
      </c>
    </row>
    <row r="142" spans="1:24" s="33" customFormat="1">
      <c r="A142" s="38" t="s">
        <v>351</v>
      </c>
      <c r="B142" s="31">
        <v>124324531</v>
      </c>
      <c r="C142" s="31">
        <v>2161473.02</v>
      </c>
      <c r="D142" s="31">
        <v>2791500</v>
      </c>
      <c r="E142" s="31">
        <v>1304421.57</v>
      </c>
      <c r="F142" s="31">
        <v>342962.26</v>
      </c>
      <c r="G142" s="31">
        <v>8191988.8899999997</v>
      </c>
      <c r="H142" s="31">
        <v>243979.42</v>
      </c>
      <c r="I142" s="31">
        <v>1591922.57</v>
      </c>
      <c r="J142" s="31">
        <v>4925004.87</v>
      </c>
      <c r="K142" s="31">
        <v>59054126.020000003</v>
      </c>
      <c r="L142" s="31">
        <v>7971012.21</v>
      </c>
      <c r="M142" s="31">
        <v>0</v>
      </c>
      <c r="N142" s="31">
        <v>13489925.9</v>
      </c>
      <c r="O142" s="31">
        <v>393868.45</v>
      </c>
      <c r="P142" s="31">
        <v>4007653.73</v>
      </c>
      <c r="Q142" s="31">
        <v>5572968.1100000003</v>
      </c>
      <c r="R142" s="31">
        <v>5174379.93</v>
      </c>
      <c r="S142" s="31">
        <v>5339293.5199999996</v>
      </c>
      <c r="T142" s="31">
        <v>651968.57999999996</v>
      </c>
      <c r="U142" s="31">
        <v>1116082.3700000001</v>
      </c>
      <c r="V142" s="31">
        <v>0</v>
      </c>
      <c r="X142" s="32">
        <f t="shared" si="2"/>
        <v>6434955.6900000004</v>
      </c>
    </row>
    <row r="143" spans="1:24" s="33" customFormat="1">
      <c r="A143" s="38" t="s">
        <v>274</v>
      </c>
      <c r="B143" s="31">
        <v>17051816</v>
      </c>
      <c r="C143" s="31">
        <v>0</v>
      </c>
      <c r="D143" s="31">
        <v>812551.2</v>
      </c>
      <c r="E143" s="31">
        <v>239328.08</v>
      </c>
      <c r="F143" s="31">
        <v>126124.14</v>
      </c>
      <c r="G143" s="31">
        <v>1151454.8400000001</v>
      </c>
      <c r="H143" s="31">
        <v>213083.89</v>
      </c>
      <c r="I143" s="31">
        <v>430312.49</v>
      </c>
      <c r="J143" s="31">
        <v>459645.17</v>
      </c>
      <c r="K143" s="31">
        <v>7269748.3499999996</v>
      </c>
      <c r="L143" s="31">
        <v>1536456.43</v>
      </c>
      <c r="M143" s="31">
        <v>0</v>
      </c>
      <c r="N143" s="31">
        <v>1232116.71</v>
      </c>
      <c r="O143" s="31">
        <v>67625.27</v>
      </c>
      <c r="P143" s="31">
        <v>381824.53</v>
      </c>
      <c r="Q143" s="31">
        <v>969852.42</v>
      </c>
      <c r="R143" s="31">
        <v>1009259.42</v>
      </c>
      <c r="S143" s="31">
        <v>913548.2</v>
      </c>
      <c r="T143" s="31">
        <v>172479.69</v>
      </c>
      <c r="U143" s="31">
        <v>66404.94</v>
      </c>
      <c r="V143" s="31">
        <v>0</v>
      </c>
      <c r="X143" s="32">
        <f t="shared" si="2"/>
        <v>593675.37999999989</v>
      </c>
    </row>
    <row r="144" spans="1:24" s="33" customFormat="1">
      <c r="A144" s="38" t="s">
        <v>275</v>
      </c>
      <c r="B144" s="31">
        <v>50169493</v>
      </c>
      <c r="C144" s="31">
        <v>0</v>
      </c>
      <c r="D144" s="31">
        <v>2416297.84</v>
      </c>
      <c r="E144" s="31">
        <v>695371.89</v>
      </c>
      <c r="F144" s="31">
        <v>89073.59</v>
      </c>
      <c r="G144" s="31">
        <v>4214878.21</v>
      </c>
      <c r="H144" s="31">
        <v>129089.2</v>
      </c>
      <c r="I144" s="31">
        <v>587940.19999999995</v>
      </c>
      <c r="J144" s="31">
        <v>988135.58</v>
      </c>
      <c r="K144" s="31">
        <v>26506014.66</v>
      </c>
      <c r="L144" s="31">
        <v>3035838</v>
      </c>
      <c r="M144" s="31">
        <v>0</v>
      </c>
      <c r="N144" s="31">
        <v>2438894.34</v>
      </c>
      <c r="O144" s="31">
        <v>141895.32</v>
      </c>
      <c r="P144" s="31">
        <v>1227844.01</v>
      </c>
      <c r="Q144" s="31">
        <v>2353039.87</v>
      </c>
      <c r="R144" s="31">
        <v>2355418.31</v>
      </c>
      <c r="S144" s="31">
        <v>2261466.5</v>
      </c>
      <c r="T144" s="31">
        <v>445971.32</v>
      </c>
      <c r="U144" s="31">
        <v>282323.86</v>
      </c>
      <c r="V144" s="31">
        <v>0</v>
      </c>
      <c r="X144" s="32">
        <f t="shared" si="2"/>
        <v>1412354.7599999998</v>
      </c>
    </row>
    <row r="145" spans="1:24" s="33" customFormat="1">
      <c r="A145" s="38" t="s">
        <v>276</v>
      </c>
      <c r="B145" s="31">
        <v>20218016</v>
      </c>
      <c r="C145" s="31">
        <v>0</v>
      </c>
      <c r="D145" s="31">
        <v>700074.13</v>
      </c>
      <c r="E145" s="31">
        <v>269078.21000000002</v>
      </c>
      <c r="F145" s="31">
        <v>11187.88</v>
      </c>
      <c r="G145" s="31">
        <v>2359411.11</v>
      </c>
      <c r="H145" s="31">
        <v>84422.28</v>
      </c>
      <c r="I145" s="31">
        <v>524058.86</v>
      </c>
      <c r="J145" s="31">
        <v>485650.6</v>
      </c>
      <c r="K145" s="31">
        <v>9774803.0600000005</v>
      </c>
      <c r="L145" s="31">
        <v>2029145.04</v>
      </c>
      <c r="M145" s="31">
        <v>0</v>
      </c>
      <c r="N145" s="31">
        <v>193297.24</v>
      </c>
      <c r="O145" s="31">
        <v>64714.61</v>
      </c>
      <c r="P145" s="31">
        <v>689430.6</v>
      </c>
      <c r="Q145" s="31">
        <v>833559.15</v>
      </c>
      <c r="R145" s="31">
        <v>1041778.07</v>
      </c>
      <c r="S145" s="31">
        <v>917056.83</v>
      </c>
      <c r="T145" s="31">
        <v>238274.93</v>
      </c>
      <c r="U145" s="31">
        <v>2073.04</v>
      </c>
      <c r="V145" s="31">
        <v>0</v>
      </c>
      <c r="X145" s="32">
        <f t="shared" si="2"/>
        <v>552438.25</v>
      </c>
    </row>
    <row r="146" spans="1:24" s="33" customFormat="1">
      <c r="A146" s="38" t="s">
        <v>277</v>
      </c>
      <c r="B146" s="31">
        <v>36090929</v>
      </c>
      <c r="C146" s="31">
        <v>0</v>
      </c>
      <c r="D146" s="31">
        <v>2094607.1</v>
      </c>
      <c r="E146" s="31">
        <v>310816.26</v>
      </c>
      <c r="F146" s="31">
        <v>349988.23</v>
      </c>
      <c r="G146" s="31">
        <v>0</v>
      </c>
      <c r="H146" s="31">
        <v>114359.65</v>
      </c>
      <c r="I146" s="31">
        <v>845339.16</v>
      </c>
      <c r="J146" s="31">
        <v>824904.97</v>
      </c>
      <c r="K146" s="31">
        <v>20880544.100000001</v>
      </c>
      <c r="L146" s="31">
        <v>2299199.84</v>
      </c>
      <c r="M146" s="31">
        <v>0</v>
      </c>
      <c r="N146" s="31">
        <v>17700.439999999999</v>
      </c>
      <c r="O146" s="31">
        <v>190344.69</v>
      </c>
      <c r="P146" s="31">
        <v>1166810.8400000001</v>
      </c>
      <c r="Q146" s="31">
        <v>1969369.4</v>
      </c>
      <c r="R146" s="31">
        <v>1938159.75</v>
      </c>
      <c r="S146" s="31">
        <v>2749244.17</v>
      </c>
      <c r="T146" s="31">
        <v>202723.34</v>
      </c>
      <c r="U146" s="31">
        <v>136817.07999999999</v>
      </c>
      <c r="V146" s="31">
        <v>0</v>
      </c>
      <c r="X146" s="32">
        <f t="shared" si="2"/>
        <v>1152066.74</v>
      </c>
    </row>
    <row r="147" spans="1:24" s="33" customFormat="1">
      <c r="A147" s="38" t="s">
        <v>408</v>
      </c>
      <c r="B147" s="31">
        <v>11734362</v>
      </c>
      <c r="C147" s="31">
        <v>0</v>
      </c>
      <c r="D147" s="31">
        <v>0</v>
      </c>
      <c r="E147" s="31">
        <v>0</v>
      </c>
      <c r="F147" s="31">
        <v>0</v>
      </c>
      <c r="G147" s="31">
        <v>0</v>
      </c>
      <c r="H147" s="31">
        <v>0</v>
      </c>
      <c r="I147" s="31">
        <v>496328.02</v>
      </c>
      <c r="J147" s="31">
        <v>5536232.8700000001</v>
      </c>
      <c r="K147" s="31">
        <v>3401145.46</v>
      </c>
      <c r="L147" s="31">
        <v>93648.85</v>
      </c>
      <c r="M147" s="31">
        <v>0</v>
      </c>
      <c r="N147" s="31">
        <v>1292.25</v>
      </c>
      <c r="O147" s="31">
        <v>111259.81</v>
      </c>
      <c r="P147" s="31">
        <v>1174506.8600000001</v>
      </c>
      <c r="Q147" s="31">
        <v>621822.24</v>
      </c>
      <c r="R147" s="31">
        <v>0</v>
      </c>
      <c r="S147" s="31">
        <v>0</v>
      </c>
      <c r="T147" s="31">
        <v>266549.63</v>
      </c>
      <c r="U147" s="31">
        <v>31575.72</v>
      </c>
      <c r="V147" s="31">
        <v>0</v>
      </c>
      <c r="X147" s="32">
        <f t="shared" si="2"/>
        <v>5679068.3999999994</v>
      </c>
    </row>
    <row r="148" spans="1:24" s="33" customFormat="1">
      <c r="A148" s="38" t="s">
        <v>407</v>
      </c>
      <c r="B148" s="31">
        <v>2648441</v>
      </c>
      <c r="C148" s="31">
        <v>0</v>
      </c>
      <c r="D148" s="31">
        <v>0</v>
      </c>
      <c r="E148" s="31">
        <v>0</v>
      </c>
      <c r="F148" s="31">
        <v>0</v>
      </c>
      <c r="G148" s="31">
        <v>0</v>
      </c>
      <c r="H148" s="31">
        <v>0</v>
      </c>
      <c r="I148" s="31">
        <v>218849.53</v>
      </c>
      <c r="J148" s="31">
        <v>2019837.94</v>
      </c>
      <c r="K148" s="31">
        <v>113388.1</v>
      </c>
      <c r="L148" s="31">
        <v>36436.6</v>
      </c>
      <c r="M148" s="31">
        <v>0</v>
      </c>
      <c r="N148" s="31">
        <v>0</v>
      </c>
      <c r="O148" s="31">
        <v>0</v>
      </c>
      <c r="P148" s="31">
        <v>93113.06</v>
      </c>
      <c r="Q148" s="31">
        <v>0</v>
      </c>
      <c r="R148" s="31">
        <v>0</v>
      </c>
      <c r="S148" s="31">
        <v>0</v>
      </c>
      <c r="T148" s="31">
        <v>120866.2</v>
      </c>
      <c r="U148" s="31">
        <v>45949.91</v>
      </c>
      <c r="V148" s="31">
        <v>0</v>
      </c>
      <c r="X148" s="32">
        <f t="shared" si="2"/>
        <v>2065787.8499999999</v>
      </c>
    </row>
    <row r="149" spans="1:24" s="33" customFormat="1">
      <c r="A149" s="38" t="s">
        <v>278</v>
      </c>
      <c r="B149" s="31">
        <v>11880527</v>
      </c>
      <c r="C149" s="31">
        <v>0</v>
      </c>
      <c r="D149" s="31">
        <v>703244.5</v>
      </c>
      <c r="E149" s="31">
        <v>95963.79</v>
      </c>
      <c r="F149" s="31">
        <v>0</v>
      </c>
      <c r="G149" s="31">
        <v>0</v>
      </c>
      <c r="H149" s="31">
        <v>135358.84</v>
      </c>
      <c r="I149" s="31">
        <v>737483.59</v>
      </c>
      <c r="J149" s="31">
        <v>326167.90999999997</v>
      </c>
      <c r="K149" s="31">
        <v>6003673.7999999998</v>
      </c>
      <c r="L149" s="31">
        <v>997846.61</v>
      </c>
      <c r="M149" s="31">
        <v>0</v>
      </c>
      <c r="N149" s="31">
        <v>21551.7</v>
      </c>
      <c r="O149" s="31">
        <v>95228.6</v>
      </c>
      <c r="P149" s="31">
        <v>383348.59</v>
      </c>
      <c r="Q149" s="31">
        <v>650675.52</v>
      </c>
      <c r="R149" s="31">
        <v>754335.62</v>
      </c>
      <c r="S149" s="31">
        <v>777418.45</v>
      </c>
      <c r="T149" s="31">
        <v>198229.6</v>
      </c>
      <c r="U149" s="31">
        <v>0</v>
      </c>
      <c r="V149" s="31">
        <v>0</v>
      </c>
      <c r="X149" s="32">
        <f t="shared" si="2"/>
        <v>421396.51</v>
      </c>
    </row>
    <row r="150" spans="1:24" s="33" customFormat="1">
      <c r="A150" s="38" t="s">
        <v>279</v>
      </c>
      <c r="B150" s="31">
        <v>33685140</v>
      </c>
      <c r="C150" s="31">
        <v>350</v>
      </c>
      <c r="D150" s="31">
        <v>4976863.3600000003</v>
      </c>
      <c r="E150" s="31">
        <v>375733.18</v>
      </c>
      <c r="F150" s="31">
        <v>44475.11</v>
      </c>
      <c r="G150" s="31">
        <v>60171.7</v>
      </c>
      <c r="H150" s="31">
        <v>2504.0300000000002</v>
      </c>
      <c r="I150" s="31">
        <v>359617.17</v>
      </c>
      <c r="J150" s="31">
        <v>425288.92</v>
      </c>
      <c r="K150" s="31">
        <v>18209878.719999999</v>
      </c>
      <c r="L150" s="31">
        <v>1805750.72</v>
      </c>
      <c r="M150" s="31">
        <v>0</v>
      </c>
      <c r="N150" s="31">
        <v>1631872.3</v>
      </c>
      <c r="O150" s="31">
        <v>380894.04</v>
      </c>
      <c r="P150" s="31">
        <v>937599.51</v>
      </c>
      <c r="Q150" s="31">
        <v>1363213.69</v>
      </c>
      <c r="R150" s="31">
        <v>1560566.26</v>
      </c>
      <c r="S150" s="31">
        <v>1102962.83</v>
      </c>
      <c r="T150" s="31">
        <v>253962.16</v>
      </c>
      <c r="U150" s="31">
        <v>193436.63</v>
      </c>
      <c r="V150" s="31">
        <v>0</v>
      </c>
      <c r="X150" s="32">
        <f t="shared" si="2"/>
        <v>999619.59</v>
      </c>
    </row>
    <row r="151" spans="1:24" s="33" customFormat="1">
      <c r="A151" s="38" t="s">
        <v>280</v>
      </c>
      <c r="B151" s="31">
        <v>53046468</v>
      </c>
      <c r="C151" s="31">
        <v>0</v>
      </c>
      <c r="D151" s="31">
        <v>3736005.37</v>
      </c>
      <c r="E151" s="31">
        <v>663860.85</v>
      </c>
      <c r="F151" s="31">
        <v>821028.97</v>
      </c>
      <c r="G151" s="31">
        <v>3313307.96</v>
      </c>
      <c r="H151" s="31">
        <v>1567.55</v>
      </c>
      <c r="I151" s="31">
        <v>1260180.54</v>
      </c>
      <c r="J151" s="31">
        <v>1578646.59</v>
      </c>
      <c r="K151" s="31">
        <v>24007527.039999999</v>
      </c>
      <c r="L151" s="31">
        <v>3882499.18</v>
      </c>
      <c r="M151" s="31">
        <v>0</v>
      </c>
      <c r="N151" s="31">
        <v>4047299.22</v>
      </c>
      <c r="O151" s="31">
        <v>69068.75</v>
      </c>
      <c r="P151" s="31">
        <v>1225481.1599999999</v>
      </c>
      <c r="Q151" s="31">
        <v>2030962.88</v>
      </c>
      <c r="R151" s="31">
        <v>2392071.0699999998</v>
      </c>
      <c r="S151" s="31">
        <v>3493699.65</v>
      </c>
      <c r="T151" s="31">
        <v>498179.38</v>
      </c>
      <c r="U151" s="31">
        <v>25081.599999999999</v>
      </c>
      <c r="V151" s="31">
        <v>0</v>
      </c>
      <c r="X151" s="32">
        <f t="shared" si="2"/>
        <v>1672796.9400000002</v>
      </c>
    </row>
    <row r="152" spans="1:24" s="33" customFormat="1">
      <c r="A152" s="38" t="s">
        <v>281</v>
      </c>
      <c r="B152" s="31">
        <v>14928307</v>
      </c>
      <c r="C152" s="31">
        <v>0</v>
      </c>
      <c r="D152" s="31">
        <v>0</v>
      </c>
      <c r="E152" s="31">
        <v>187495.85</v>
      </c>
      <c r="F152" s="31">
        <v>167931.56</v>
      </c>
      <c r="G152" s="31">
        <v>127536</v>
      </c>
      <c r="H152" s="31">
        <v>18918.8</v>
      </c>
      <c r="I152" s="31">
        <v>613107.48</v>
      </c>
      <c r="J152" s="31">
        <v>309677.32</v>
      </c>
      <c r="K152" s="31">
        <v>9644402.7699999996</v>
      </c>
      <c r="L152" s="31">
        <v>822763.22</v>
      </c>
      <c r="M152" s="31">
        <v>0</v>
      </c>
      <c r="N152" s="31">
        <v>230010.26</v>
      </c>
      <c r="O152" s="31">
        <v>21398.49</v>
      </c>
      <c r="P152" s="31">
        <v>308520.51</v>
      </c>
      <c r="Q152" s="31">
        <v>936953.29</v>
      </c>
      <c r="R152" s="31">
        <v>799080.55</v>
      </c>
      <c r="S152" s="31">
        <v>576548.19999999995</v>
      </c>
      <c r="T152" s="31">
        <v>163963.04999999999</v>
      </c>
      <c r="U152" s="31">
        <v>0</v>
      </c>
      <c r="V152" s="31">
        <v>0</v>
      </c>
      <c r="X152" s="32">
        <f t="shared" si="2"/>
        <v>331075.81</v>
      </c>
    </row>
    <row r="153" spans="1:24" s="33" customFormat="1">
      <c r="A153" s="38" t="s">
        <v>282</v>
      </c>
      <c r="B153" s="31">
        <v>36486836</v>
      </c>
      <c r="C153" s="31">
        <v>0</v>
      </c>
      <c r="D153" s="31">
        <v>30287.52</v>
      </c>
      <c r="E153" s="31">
        <v>466401.36</v>
      </c>
      <c r="F153" s="31">
        <v>190775.14</v>
      </c>
      <c r="G153" s="31">
        <v>4314098.13</v>
      </c>
      <c r="H153" s="31">
        <v>15310.74</v>
      </c>
      <c r="I153" s="31">
        <v>446737.06</v>
      </c>
      <c r="J153" s="31">
        <v>442709.48</v>
      </c>
      <c r="K153" s="31">
        <v>21482594.690000001</v>
      </c>
      <c r="L153" s="31">
        <v>1969393</v>
      </c>
      <c r="M153" s="31">
        <v>0</v>
      </c>
      <c r="N153" s="31">
        <v>0</v>
      </c>
      <c r="O153" s="31">
        <v>21219.54</v>
      </c>
      <c r="P153" s="31">
        <v>1801660.79</v>
      </c>
      <c r="Q153" s="31">
        <v>1865056.01</v>
      </c>
      <c r="R153" s="31">
        <v>1298726.8999999999</v>
      </c>
      <c r="S153" s="31">
        <v>1623033.19</v>
      </c>
      <c r="T153" s="31">
        <v>331389.84999999998</v>
      </c>
      <c r="U153" s="31">
        <v>187442.76</v>
      </c>
      <c r="V153" s="31">
        <v>0</v>
      </c>
      <c r="X153" s="32">
        <f t="shared" si="2"/>
        <v>651371.78</v>
      </c>
    </row>
    <row r="154" spans="1:24" s="33" customFormat="1">
      <c r="A154" s="38" t="s">
        <v>615</v>
      </c>
      <c r="B154" s="31">
        <v>0</v>
      </c>
      <c r="C154" s="31">
        <v>0</v>
      </c>
      <c r="D154" s="31">
        <v>0</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X154" s="32">
        <f t="shared" si="2"/>
        <v>0</v>
      </c>
    </row>
    <row r="155" spans="1:24" s="33" customFormat="1">
      <c r="A155" s="38" t="s">
        <v>283</v>
      </c>
      <c r="B155" s="31">
        <v>77133718</v>
      </c>
      <c r="C155" s="31">
        <v>509877.28</v>
      </c>
      <c r="D155" s="31">
        <v>3825700</v>
      </c>
      <c r="E155" s="31">
        <v>968220.62</v>
      </c>
      <c r="F155" s="31">
        <v>0</v>
      </c>
      <c r="G155" s="31">
        <v>1117368.46</v>
      </c>
      <c r="H155" s="31">
        <v>5539.95</v>
      </c>
      <c r="I155" s="31">
        <v>680581.81</v>
      </c>
      <c r="J155" s="31">
        <v>2124318.7799999998</v>
      </c>
      <c r="K155" s="31">
        <v>40694365.539999999</v>
      </c>
      <c r="L155" s="31">
        <v>6122838.5899999999</v>
      </c>
      <c r="M155" s="31">
        <v>0</v>
      </c>
      <c r="N155" s="31">
        <v>5000975.97</v>
      </c>
      <c r="O155" s="31">
        <v>59733.65</v>
      </c>
      <c r="P155" s="31">
        <v>2559533.16</v>
      </c>
      <c r="Q155" s="31">
        <v>3612896.9</v>
      </c>
      <c r="R155" s="31">
        <v>5054374.87</v>
      </c>
      <c r="S155" s="31">
        <v>3155514.78</v>
      </c>
      <c r="T155" s="31">
        <v>357389.67</v>
      </c>
      <c r="U155" s="31">
        <v>1284487.5</v>
      </c>
      <c r="V155" s="31">
        <v>0</v>
      </c>
      <c r="X155" s="32">
        <f t="shared" si="2"/>
        <v>3468539.9299999997</v>
      </c>
    </row>
    <row r="156" spans="1:24" s="33" customFormat="1">
      <c r="A156" s="38" t="s">
        <v>284</v>
      </c>
      <c r="B156" s="31">
        <v>341233022</v>
      </c>
      <c r="C156" s="31">
        <v>6323720.0999999996</v>
      </c>
      <c r="D156" s="31">
        <v>18324878.260000002</v>
      </c>
      <c r="E156" s="31">
        <v>5287344.96</v>
      </c>
      <c r="F156" s="31">
        <v>0</v>
      </c>
      <c r="G156" s="31">
        <v>3004281.45</v>
      </c>
      <c r="H156" s="31">
        <v>134172.26</v>
      </c>
      <c r="I156" s="31">
        <v>4018569.72</v>
      </c>
      <c r="J156" s="31">
        <v>10951479.859999999</v>
      </c>
      <c r="K156" s="31">
        <v>183307035.24000001</v>
      </c>
      <c r="L156" s="31">
        <v>25233967.789999999</v>
      </c>
      <c r="M156" s="31">
        <v>0</v>
      </c>
      <c r="N156" s="31">
        <v>6765619.7199999997</v>
      </c>
      <c r="O156" s="31">
        <v>5970759.25</v>
      </c>
      <c r="P156" s="31">
        <v>8248951.7999999998</v>
      </c>
      <c r="Q156" s="31">
        <v>18171408.190000001</v>
      </c>
      <c r="R156" s="31">
        <v>19260379.609999999</v>
      </c>
      <c r="S156" s="31">
        <v>12321781</v>
      </c>
      <c r="T156" s="31">
        <v>4422582.2699999996</v>
      </c>
      <c r="U156" s="31">
        <v>9486090.6899999995</v>
      </c>
      <c r="V156" s="31">
        <v>0</v>
      </c>
      <c r="X156" s="32">
        <f t="shared" si="2"/>
        <v>26408329.799999997</v>
      </c>
    </row>
    <row r="157" spans="1:24" s="33" customFormat="1">
      <c r="A157" s="38" t="s">
        <v>285</v>
      </c>
      <c r="B157" s="31">
        <v>208848909</v>
      </c>
      <c r="C157" s="31">
        <v>0</v>
      </c>
      <c r="D157" s="31">
        <v>14274521.5</v>
      </c>
      <c r="E157" s="31">
        <v>2592558.73</v>
      </c>
      <c r="F157" s="31">
        <v>1673384.08</v>
      </c>
      <c r="G157" s="31">
        <v>137359.75</v>
      </c>
      <c r="H157" s="31">
        <v>394328.37</v>
      </c>
      <c r="I157" s="31">
        <v>903717.62</v>
      </c>
      <c r="J157" s="31">
        <v>6649988.7400000002</v>
      </c>
      <c r="K157" s="31">
        <v>119338681.45</v>
      </c>
      <c r="L157" s="31">
        <v>13066603.390000001</v>
      </c>
      <c r="M157" s="31">
        <v>0</v>
      </c>
      <c r="N157" s="31">
        <v>6673624.0800000001</v>
      </c>
      <c r="O157" s="31">
        <v>1281062.6100000001</v>
      </c>
      <c r="P157" s="31">
        <v>4792002.63</v>
      </c>
      <c r="Q157" s="31">
        <v>10131212.779999999</v>
      </c>
      <c r="R157" s="31">
        <v>12905518.91</v>
      </c>
      <c r="S157" s="31">
        <v>11649641.789999999</v>
      </c>
      <c r="T157" s="31">
        <v>891142.58</v>
      </c>
      <c r="U157" s="31">
        <v>1493559.66</v>
      </c>
      <c r="V157" s="31">
        <v>0</v>
      </c>
      <c r="X157" s="32">
        <f t="shared" si="2"/>
        <v>9424611.0099999998</v>
      </c>
    </row>
    <row r="158" spans="1:24" s="33" customFormat="1">
      <c r="A158" s="38" t="s">
        <v>406</v>
      </c>
      <c r="B158" s="31">
        <v>3922366</v>
      </c>
      <c r="C158" s="31">
        <v>0</v>
      </c>
      <c r="D158" s="31">
        <v>0</v>
      </c>
      <c r="E158" s="31">
        <v>0</v>
      </c>
      <c r="F158" s="31">
        <v>190207.13</v>
      </c>
      <c r="G158" s="31">
        <v>0</v>
      </c>
      <c r="H158" s="31">
        <v>0</v>
      </c>
      <c r="I158" s="31">
        <v>261456.97</v>
      </c>
      <c r="J158" s="31">
        <v>1152948.81</v>
      </c>
      <c r="K158" s="31">
        <v>1709558.65</v>
      </c>
      <c r="L158" s="31">
        <v>122878.44</v>
      </c>
      <c r="M158" s="31">
        <v>0</v>
      </c>
      <c r="N158" s="31">
        <v>0</v>
      </c>
      <c r="O158" s="31">
        <v>0</v>
      </c>
      <c r="P158" s="31">
        <v>153422.74</v>
      </c>
      <c r="Q158" s="31">
        <v>168732.77</v>
      </c>
      <c r="R158" s="31">
        <v>0</v>
      </c>
      <c r="S158" s="31">
        <v>740.62</v>
      </c>
      <c r="T158" s="31">
        <v>162419.41</v>
      </c>
      <c r="U158" s="31">
        <v>0</v>
      </c>
      <c r="V158" s="31">
        <v>0</v>
      </c>
      <c r="X158" s="32">
        <f t="shared" si="2"/>
        <v>1152948.81</v>
      </c>
    </row>
    <row r="159" spans="1:24" s="33" customFormat="1">
      <c r="A159" s="38" t="s">
        <v>405</v>
      </c>
      <c r="B159" s="31">
        <v>10312856</v>
      </c>
      <c r="C159" s="31">
        <v>0</v>
      </c>
      <c r="D159" s="31">
        <v>541622.88</v>
      </c>
      <c r="E159" s="31">
        <v>0</v>
      </c>
      <c r="F159" s="31">
        <v>529035.47</v>
      </c>
      <c r="G159" s="31">
        <v>43366.19</v>
      </c>
      <c r="H159" s="31">
        <v>0</v>
      </c>
      <c r="I159" s="31">
        <v>287743.34999999998</v>
      </c>
      <c r="J159" s="31">
        <v>2158278.8199999998</v>
      </c>
      <c r="K159" s="31">
        <v>3499121.67</v>
      </c>
      <c r="L159" s="31">
        <v>443596.72</v>
      </c>
      <c r="M159" s="31">
        <v>0</v>
      </c>
      <c r="N159" s="31">
        <v>630242.9</v>
      </c>
      <c r="O159" s="31">
        <v>0</v>
      </c>
      <c r="P159" s="31">
        <v>2013371.69</v>
      </c>
      <c r="Q159" s="31">
        <v>44050.13</v>
      </c>
      <c r="R159" s="31">
        <v>0</v>
      </c>
      <c r="S159" s="31">
        <v>0</v>
      </c>
      <c r="T159" s="31">
        <v>122426.65</v>
      </c>
      <c r="U159" s="31">
        <v>0</v>
      </c>
      <c r="V159" s="31">
        <v>0</v>
      </c>
      <c r="X159" s="32">
        <f t="shared" si="2"/>
        <v>2158278.8199999998</v>
      </c>
    </row>
    <row r="160" spans="1:24" s="33" customFormat="1">
      <c r="A160" s="38" t="s">
        <v>404</v>
      </c>
      <c r="B160" s="31">
        <v>7060094</v>
      </c>
      <c r="C160" s="31">
        <v>0</v>
      </c>
      <c r="D160" s="31">
        <v>0</v>
      </c>
      <c r="E160" s="31">
        <v>0</v>
      </c>
      <c r="F160" s="31">
        <v>0</v>
      </c>
      <c r="G160" s="31">
        <v>0</v>
      </c>
      <c r="H160" s="31">
        <v>0</v>
      </c>
      <c r="I160" s="31">
        <v>309995.71000000002</v>
      </c>
      <c r="J160" s="31">
        <v>2618456.66</v>
      </c>
      <c r="K160" s="31">
        <v>3363819.41</v>
      </c>
      <c r="L160" s="31">
        <v>122644.66</v>
      </c>
      <c r="M160" s="31">
        <v>0</v>
      </c>
      <c r="N160" s="31">
        <v>0</v>
      </c>
      <c r="O160" s="31">
        <v>0</v>
      </c>
      <c r="P160" s="31">
        <v>288328.48</v>
      </c>
      <c r="Q160" s="31">
        <v>211581.75</v>
      </c>
      <c r="R160" s="31">
        <v>0</v>
      </c>
      <c r="S160" s="31">
        <v>0</v>
      </c>
      <c r="T160" s="31">
        <v>145266.88</v>
      </c>
      <c r="U160" s="31">
        <v>0</v>
      </c>
      <c r="V160" s="31">
        <v>0</v>
      </c>
      <c r="X160" s="32">
        <f t="shared" si="2"/>
        <v>2618456.66</v>
      </c>
    </row>
    <row r="161" spans="1:24" s="33" customFormat="1">
      <c r="A161" s="38" t="s">
        <v>286</v>
      </c>
      <c r="B161" s="31">
        <v>75549179</v>
      </c>
      <c r="C161" s="31">
        <v>0</v>
      </c>
      <c r="D161" s="31">
        <v>2763601.32</v>
      </c>
      <c r="E161" s="31">
        <v>969929.84</v>
      </c>
      <c r="F161" s="31">
        <v>837983.76</v>
      </c>
      <c r="G161" s="31">
        <v>7087252.4699999997</v>
      </c>
      <c r="H161" s="31">
        <v>97166.18</v>
      </c>
      <c r="I161" s="31">
        <v>621069.55000000005</v>
      </c>
      <c r="J161" s="31">
        <v>1073916.3799999999</v>
      </c>
      <c r="K161" s="31">
        <v>42017310.890000001</v>
      </c>
      <c r="L161" s="31">
        <v>4284084.1100000003</v>
      </c>
      <c r="M161" s="31">
        <v>0</v>
      </c>
      <c r="N161" s="31">
        <v>1651000</v>
      </c>
      <c r="O161" s="31">
        <v>309.95999999999998</v>
      </c>
      <c r="P161" s="31">
        <v>2318119.38</v>
      </c>
      <c r="Q161" s="31">
        <v>4952962.8899999997</v>
      </c>
      <c r="R161" s="31">
        <v>2275003.5499999998</v>
      </c>
      <c r="S161" s="31">
        <v>3698673.08</v>
      </c>
      <c r="T161" s="31">
        <v>371739.94</v>
      </c>
      <c r="U161" s="31">
        <v>529055.9</v>
      </c>
      <c r="V161" s="31">
        <v>0</v>
      </c>
      <c r="X161" s="32">
        <f t="shared" si="2"/>
        <v>1603282.2399999998</v>
      </c>
    </row>
    <row r="162" spans="1:24" s="33" customFormat="1">
      <c r="A162" s="38" t="s">
        <v>403</v>
      </c>
      <c r="B162" s="31">
        <v>3341435</v>
      </c>
      <c r="C162" s="31">
        <v>0</v>
      </c>
      <c r="D162" s="31">
        <v>0</v>
      </c>
      <c r="E162" s="31">
        <v>0</v>
      </c>
      <c r="F162" s="31">
        <v>0</v>
      </c>
      <c r="G162" s="31">
        <v>0</v>
      </c>
      <c r="H162" s="31">
        <v>14864.35</v>
      </c>
      <c r="I162" s="31">
        <v>132550.97</v>
      </c>
      <c r="J162" s="31">
        <v>1514529.64</v>
      </c>
      <c r="K162" s="31">
        <v>935135.58</v>
      </c>
      <c r="L162" s="31">
        <v>254158.94</v>
      </c>
      <c r="M162" s="31">
        <v>0</v>
      </c>
      <c r="N162" s="31">
        <v>0</v>
      </c>
      <c r="O162" s="31">
        <v>56.22</v>
      </c>
      <c r="P162" s="31">
        <v>314687.53999999998</v>
      </c>
      <c r="Q162" s="31">
        <v>54786.49</v>
      </c>
      <c r="R162" s="31">
        <v>0</v>
      </c>
      <c r="S162" s="31">
        <v>0</v>
      </c>
      <c r="T162" s="31">
        <v>120665.68</v>
      </c>
      <c r="U162" s="31">
        <v>0</v>
      </c>
      <c r="V162" s="31">
        <v>0</v>
      </c>
      <c r="X162" s="32">
        <f t="shared" si="2"/>
        <v>1514585.8599999999</v>
      </c>
    </row>
    <row r="163" spans="1:24" s="33" customFormat="1">
      <c r="A163" s="38" t="s">
        <v>616</v>
      </c>
      <c r="B163" s="31">
        <v>0</v>
      </c>
      <c r="C163" s="31">
        <v>0</v>
      </c>
      <c r="D163" s="31">
        <v>0</v>
      </c>
      <c r="E163" s="31">
        <v>0</v>
      </c>
      <c r="F163" s="31">
        <v>0</v>
      </c>
      <c r="G163" s="31">
        <v>0</v>
      </c>
      <c r="H163" s="31">
        <v>0</v>
      </c>
      <c r="I163" s="31">
        <v>0</v>
      </c>
      <c r="J163" s="31">
        <v>0</v>
      </c>
      <c r="K163" s="31">
        <v>0</v>
      </c>
      <c r="L163" s="31">
        <v>0</v>
      </c>
      <c r="M163" s="31">
        <v>0</v>
      </c>
      <c r="N163" s="31">
        <v>0</v>
      </c>
      <c r="O163" s="31">
        <v>0</v>
      </c>
      <c r="P163" s="31">
        <v>0</v>
      </c>
      <c r="Q163" s="31">
        <v>0</v>
      </c>
      <c r="R163" s="31">
        <v>0</v>
      </c>
      <c r="S163" s="31">
        <v>0</v>
      </c>
      <c r="T163" s="31">
        <v>0</v>
      </c>
      <c r="U163" s="31">
        <v>0</v>
      </c>
      <c r="V163" s="31">
        <v>0</v>
      </c>
      <c r="X163" s="32">
        <f t="shared" si="2"/>
        <v>0</v>
      </c>
    </row>
    <row r="164" spans="1:24" s="33" customFormat="1">
      <c r="A164" s="38" t="s">
        <v>287</v>
      </c>
      <c r="B164" s="31">
        <v>33697277</v>
      </c>
      <c r="C164" s="31">
        <v>0</v>
      </c>
      <c r="D164" s="31">
        <v>8211784.1399999997</v>
      </c>
      <c r="E164" s="31">
        <v>351343.62</v>
      </c>
      <c r="F164" s="31">
        <v>217637.69</v>
      </c>
      <c r="G164" s="31">
        <v>370185.8</v>
      </c>
      <c r="H164" s="31">
        <v>41927.58</v>
      </c>
      <c r="I164" s="31">
        <v>467327.93</v>
      </c>
      <c r="J164" s="31">
        <v>774749.23</v>
      </c>
      <c r="K164" s="31">
        <v>14675762.359999999</v>
      </c>
      <c r="L164" s="31">
        <v>1606897.74</v>
      </c>
      <c r="M164" s="31">
        <v>0</v>
      </c>
      <c r="N164" s="31">
        <v>1050447.94</v>
      </c>
      <c r="O164" s="31">
        <v>353681.41</v>
      </c>
      <c r="P164" s="31">
        <v>755548.18</v>
      </c>
      <c r="Q164" s="31">
        <v>1456153.14</v>
      </c>
      <c r="R164" s="31">
        <v>1106076.94</v>
      </c>
      <c r="S164" s="31">
        <v>1609484.47</v>
      </c>
      <c r="T164" s="31">
        <v>648268.9</v>
      </c>
      <c r="U164" s="31">
        <v>0</v>
      </c>
      <c r="V164" s="31">
        <v>0</v>
      </c>
      <c r="X164" s="32">
        <f t="shared" si="2"/>
        <v>1128430.6399999999</v>
      </c>
    </row>
    <row r="165" spans="1:24" s="33" customFormat="1">
      <c r="A165" s="38" t="s">
        <v>402</v>
      </c>
      <c r="B165" s="31">
        <v>3391123</v>
      </c>
      <c r="C165" s="31">
        <v>0</v>
      </c>
      <c r="D165" s="31">
        <v>0</v>
      </c>
      <c r="E165" s="31">
        <v>0</v>
      </c>
      <c r="F165" s="31">
        <v>0</v>
      </c>
      <c r="G165" s="31">
        <v>0</v>
      </c>
      <c r="H165" s="31">
        <v>0</v>
      </c>
      <c r="I165" s="31">
        <v>186551.87</v>
      </c>
      <c r="J165" s="31">
        <v>1249527.26</v>
      </c>
      <c r="K165" s="31">
        <v>1167498.49</v>
      </c>
      <c r="L165" s="31">
        <v>167773.41</v>
      </c>
      <c r="M165" s="31">
        <v>0</v>
      </c>
      <c r="N165" s="31">
        <v>15710</v>
      </c>
      <c r="O165" s="31">
        <v>8123.46</v>
      </c>
      <c r="P165" s="31">
        <v>272811.92</v>
      </c>
      <c r="Q165" s="31">
        <v>31814.22</v>
      </c>
      <c r="R165" s="31">
        <v>0</v>
      </c>
      <c r="S165" s="31">
        <v>0</v>
      </c>
      <c r="T165" s="31">
        <v>291312.77</v>
      </c>
      <c r="U165" s="31">
        <v>0</v>
      </c>
      <c r="V165" s="31">
        <v>0</v>
      </c>
      <c r="X165" s="32">
        <f t="shared" si="2"/>
        <v>1257650.72</v>
      </c>
    </row>
    <row r="166" spans="1:24" s="33" customFormat="1">
      <c r="A166" s="38" t="s">
        <v>617</v>
      </c>
      <c r="B166" s="31">
        <v>0</v>
      </c>
      <c r="C166" s="31">
        <v>0</v>
      </c>
      <c r="D166" s="31">
        <v>0</v>
      </c>
      <c r="E166" s="31">
        <v>0</v>
      </c>
      <c r="F166" s="31">
        <v>0</v>
      </c>
      <c r="G166" s="31">
        <v>0</v>
      </c>
      <c r="H166" s="31">
        <v>0</v>
      </c>
      <c r="I166" s="31">
        <v>0</v>
      </c>
      <c r="J166" s="31">
        <v>0</v>
      </c>
      <c r="K166" s="31">
        <v>0</v>
      </c>
      <c r="L166" s="31">
        <v>0</v>
      </c>
      <c r="M166" s="31">
        <v>0</v>
      </c>
      <c r="N166" s="31">
        <v>0</v>
      </c>
      <c r="O166" s="31">
        <v>0</v>
      </c>
      <c r="P166" s="31">
        <v>0</v>
      </c>
      <c r="Q166" s="31">
        <v>0</v>
      </c>
      <c r="R166" s="31">
        <v>0</v>
      </c>
      <c r="S166" s="31">
        <v>0</v>
      </c>
      <c r="T166" s="31">
        <v>0</v>
      </c>
      <c r="U166" s="31">
        <v>0</v>
      </c>
      <c r="V166" s="31">
        <v>0</v>
      </c>
      <c r="X166" s="32">
        <f t="shared" si="2"/>
        <v>0</v>
      </c>
    </row>
    <row r="167" spans="1:24" s="33" customFormat="1">
      <c r="A167" s="38" t="s">
        <v>617</v>
      </c>
      <c r="B167" s="31">
        <v>0</v>
      </c>
      <c r="C167" s="31">
        <v>0</v>
      </c>
      <c r="D167" s="31">
        <v>0</v>
      </c>
      <c r="E167" s="31">
        <v>0</v>
      </c>
      <c r="F167" s="31">
        <v>0</v>
      </c>
      <c r="G167" s="31">
        <v>0</v>
      </c>
      <c r="H167" s="31">
        <v>0</v>
      </c>
      <c r="I167" s="31">
        <v>0</v>
      </c>
      <c r="J167" s="31">
        <v>0</v>
      </c>
      <c r="K167" s="31">
        <v>0</v>
      </c>
      <c r="L167" s="31">
        <v>0</v>
      </c>
      <c r="M167" s="31">
        <v>0</v>
      </c>
      <c r="N167" s="31">
        <v>0</v>
      </c>
      <c r="O167" s="31">
        <v>0</v>
      </c>
      <c r="P167" s="31">
        <v>0</v>
      </c>
      <c r="Q167" s="31">
        <v>0</v>
      </c>
      <c r="R167" s="31">
        <v>0</v>
      </c>
      <c r="S167" s="31">
        <v>0</v>
      </c>
      <c r="T167" s="31">
        <v>0</v>
      </c>
      <c r="U167" s="31">
        <v>0</v>
      </c>
      <c r="V167" s="31">
        <v>0</v>
      </c>
      <c r="X167" s="32">
        <f t="shared" si="2"/>
        <v>0</v>
      </c>
    </row>
    <row r="168" spans="1:24" s="33" customFormat="1">
      <c r="A168" s="38" t="s">
        <v>288</v>
      </c>
      <c r="B168" s="31">
        <v>293149211</v>
      </c>
      <c r="C168" s="31">
        <v>20633.830000000002</v>
      </c>
      <c r="D168" s="31">
        <v>11316469.640000001</v>
      </c>
      <c r="E168" s="31">
        <v>4149078.09</v>
      </c>
      <c r="F168" s="31">
        <v>1247290.3799999999</v>
      </c>
      <c r="G168" s="31">
        <v>12718825.310000001</v>
      </c>
      <c r="H168" s="31">
        <v>261764.85</v>
      </c>
      <c r="I168" s="31">
        <v>1136501.71</v>
      </c>
      <c r="J168" s="31">
        <v>9292868.4399999995</v>
      </c>
      <c r="K168" s="31">
        <v>165396991.16999999</v>
      </c>
      <c r="L168" s="31">
        <v>18359389.510000002</v>
      </c>
      <c r="M168" s="31">
        <v>0</v>
      </c>
      <c r="N168" s="31">
        <v>14939993.810000001</v>
      </c>
      <c r="O168" s="31">
        <v>367948.62</v>
      </c>
      <c r="P168" s="31">
        <v>8749001.3200000003</v>
      </c>
      <c r="Q168" s="31">
        <v>15058777.83</v>
      </c>
      <c r="R168" s="31">
        <v>12741276.140000001</v>
      </c>
      <c r="S168" s="31">
        <v>14483300.970000001</v>
      </c>
      <c r="T168" s="31">
        <v>1210723.67</v>
      </c>
      <c r="U168" s="31">
        <v>1698375.54</v>
      </c>
      <c r="V168" s="31">
        <v>0</v>
      </c>
      <c r="X168" s="32">
        <f t="shared" si="2"/>
        <v>11359192.599999998</v>
      </c>
    </row>
    <row r="169" spans="1:24" s="33" customFormat="1">
      <c r="A169" s="38" t="s">
        <v>289</v>
      </c>
      <c r="B169" s="31">
        <v>41463158</v>
      </c>
      <c r="C169" s="31">
        <v>0</v>
      </c>
      <c r="D169" s="31">
        <v>4083424.44</v>
      </c>
      <c r="E169" s="31">
        <v>548093.14</v>
      </c>
      <c r="F169" s="31">
        <v>366547.6</v>
      </c>
      <c r="G169" s="31">
        <v>4000</v>
      </c>
      <c r="H169" s="31">
        <v>155040.72</v>
      </c>
      <c r="I169" s="31">
        <v>940546.65</v>
      </c>
      <c r="J169" s="31">
        <v>1018966.58</v>
      </c>
      <c r="K169" s="31">
        <v>18726562.129999999</v>
      </c>
      <c r="L169" s="31">
        <v>2873331.27</v>
      </c>
      <c r="M169" s="31">
        <v>0</v>
      </c>
      <c r="N169" s="31">
        <v>3972076.79</v>
      </c>
      <c r="O169" s="31">
        <v>754487.98</v>
      </c>
      <c r="P169" s="31">
        <v>1189894.92</v>
      </c>
      <c r="Q169" s="31">
        <v>2124599.7799999998</v>
      </c>
      <c r="R169" s="31">
        <v>2183607.94</v>
      </c>
      <c r="S169" s="31">
        <v>2019687.14</v>
      </c>
      <c r="T169" s="31">
        <v>331306.71999999997</v>
      </c>
      <c r="U169" s="31">
        <v>170984.07</v>
      </c>
      <c r="V169" s="31">
        <v>0</v>
      </c>
      <c r="X169" s="32">
        <f t="shared" si="2"/>
        <v>1944438.6300000001</v>
      </c>
    </row>
    <row r="170" spans="1:24" s="33" customFormat="1">
      <c r="A170" s="38" t="s">
        <v>367</v>
      </c>
      <c r="B170" s="31">
        <v>17024017</v>
      </c>
      <c r="C170" s="31">
        <v>6000</v>
      </c>
      <c r="D170" s="31">
        <v>714408</v>
      </c>
      <c r="E170" s="31">
        <v>228469.96</v>
      </c>
      <c r="F170" s="31">
        <v>49274.63</v>
      </c>
      <c r="G170" s="31">
        <v>0</v>
      </c>
      <c r="H170" s="31">
        <v>70767.100000000006</v>
      </c>
      <c r="I170" s="31">
        <v>387766.01</v>
      </c>
      <c r="J170" s="31">
        <v>473024.16</v>
      </c>
      <c r="K170" s="31">
        <v>9067572.5099999998</v>
      </c>
      <c r="L170" s="31">
        <v>1124713.06</v>
      </c>
      <c r="M170" s="31">
        <v>0</v>
      </c>
      <c r="N170" s="31">
        <v>982365.58</v>
      </c>
      <c r="O170" s="31">
        <v>195705.12</v>
      </c>
      <c r="P170" s="31">
        <v>729962.39</v>
      </c>
      <c r="Q170" s="31">
        <v>1114660.6200000001</v>
      </c>
      <c r="R170" s="31">
        <v>1091413.8999999999</v>
      </c>
      <c r="S170" s="31">
        <v>458859.11</v>
      </c>
      <c r="T170" s="31">
        <v>327024.59000000003</v>
      </c>
      <c r="U170" s="31">
        <v>2030.54</v>
      </c>
      <c r="V170" s="31">
        <v>0</v>
      </c>
      <c r="X170" s="32">
        <f t="shared" si="2"/>
        <v>670759.82000000007</v>
      </c>
    </row>
    <row r="171" spans="1:24" s="33" customFormat="1">
      <c r="A171" s="38" t="s">
        <v>290</v>
      </c>
      <c r="B171" s="31">
        <v>57335677</v>
      </c>
      <c r="C171" s="31">
        <v>247247.01</v>
      </c>
      <c r="D171" s="31">
        <v>920955.8</v>
      </c>
      <c r="E171" s="31">
        <v>813702.12</v>
      </c>
      <c r="F171" s="31">
        <v>14634.59</v>
      </c>
      <c r="G171" s="31">
        <v>0</v>
      </c>
      <c r="H171" s="31">
        <v>48197.04</v>
      </c>
      <c r="I171" s="31">
        <v>995985</v>
      </c>
      <c r="J171" s="31">
        <v>2517681.44</v>
      </c>
      <c r="K171" s="31">
        <v>28664484.16</v>
      </c>
      <c r="L171" s="31">
        <v>7922996.5099999998</v>
      </c>
      <c r="M171" s="31">
        <v>0</v>
      </c>
      <c r="N171" s="31">
        <v>4303195.67</v>
      </c>
      <c r="O171" s="31">
        <v>841817.88</v>
      </c>
      <c r="P171" s="31">
        <v>1714848.83</v>
      </c>
      <c r="Q171" s="31">
        <v>2303620.12</v>
      </c>
      <c r="R171" s="31">
        <v>2304067.75</v>
      </c>
      <c r="S171" s="31">
        <v>3401865.39</v>
      </c>
      <c r="T171" s="31">
        <v>320377.58</v>
      </c>
      <c r="U171" s="31">
        <v>0</v>
      </c>
      <c r="V171" s="31">
        <v>0</v>
      </c>
      <c r="X171" s="32">
        <f t="shared" si="2"/>
        <v>3359499.32</v>
      </c>
    </row>
    <row r="172" spans="1:24" s="33" customFormat="1">
      <c r="A172" s="38" t="s">
        <v>291</v>
      </c>
      <c r="B172" s="31">
        <v>41865202</v>
      </c>
      <c r="C172" s="31">
        <v>0</v>
      </c>
      <c r="D172" s="31">
        <v>1523872.5</v>
      </c>
      <c r="E172" s="31">
        <v>603162.43999999994</v>
      </c>
      <c r="F172" s="31">
        <v>0</v>
      </c>
      <c r="G172" s="31">
        <v>1658370.31</v>
      </c>
      <c r="H172" s="31">
        <v>141866.78</v>
      </c>
      <c r="I172" s="31">
        <v>859277.69</v>
      </c>
      <c r="J172" s="31">
        <v>1180767.04</v>
      </c>
      <c r="K172" s="31">
        <v>22488070.23</v>
      </c>
      <c r="L172" s="31">
        <v>2413305.31</v>
      </c>
      <c r="M172" s="31">
        <v>0</v>
      </c>
      <c r="N172" s="31">
        <v>3157213.6</v>
      </c>
      <c r="O172" s="31">
        <v>98676.68</v>
      </c>
      <c r="P172" s="31">
        <v>1678778.35</v>
      </c>
      <c r="Q172" s="31">
        <v>1953319.33</v>
      </c>
      <c r="R172" s="31">
        <v>2009060.97</v>
      </c>
      <c r="S172" s="31">
        <v>1748030.13</v>
      </c>
      <c r="T172" s="31">
        <v>184932.8</v>
      </c>
      <c r="U172" s="31">
        <v>166498.22</v>
      </c>
      <c r="V172" s="31">
        <v>0</v>
      </c>
      <c r="X172" s="32">
        <f t="shared" si="2"/>
        <v>1445941.94</v>
      </c>
    </row>
    <row r="173" spans="1:24" s="33" customFormat="1">
      <c r="A173" s="38" t="s">
        <v>292</v>
      </c>
      <c r="B173" s="31">
        <v>31716488</v>
      </c>
      <c r="C173" s="31">
        <v>0</v>
      </c>
      <c r="D173" s="31">
        <v>1397550</v>
      </c>
      <c r="E173" s="31">
        <v>391543.01</v>
      </c>
      <c r="F173" s="31">
        <v>11680.79</v>
      </c>
      <c r="G173" s="31">
        <v>465979.21</v>
      </c>
      <c r="H173" s="31">
        <v>78188.37</v>
      </c>
      <c r="I173" s="31">
        <v>606725.69999999995</v>
      </c>
      <c r="J173" s="31">
        <v>689843.63</v>
      </c>
      <c r="K173" s="31">
        <v>17885173.030000001</v>
      </c>
      <c r="L173" s="31">
        <v>1879432.64</v>
      </c>
      <c r="M173" s="31">
        <v>0</v>
      </c>
      <c r="N173" s="31">
        <v>1016214.77</v>
      </c>
      <c r="O173" s="31">
        <v>97680.02</v>
      </c>
      <c r="P173" s="31">
        <v>2036162.37</v>
      </c>
      <c r="Q173" s="31">
        <v>1614416.07</v>
      </c>
      <c r="R173" s="31">
        <v>1325086.6200000001</v>
      </c>
      <c r="S173" s="31">
        <v>1809755.57</v>
      </c>
      <c r="T173" s="31">
        <v>343721.57</v>
      </c>
      <c r="U173" s="31">
        <v>67334.990000000005</v>
      </c>
      <c r="V173" s="31">
        <v>0</v>
      </c>
      <c r="X173" s="32">
        <f t="shared" si="2"/>
        <v>854858.64</v>
      </c>
    </row>
    <row r="174" spans="1:24" s="33" customFormat="1">
      <c r="A174" s="38" t="s">
        <v>401</v>
      </c>
      <c r="B174" s="31">
        <v>11469787</v>
      </c>
      <c r="C174" s="31">
        <v>0</v>
      </c>
      <c r="D174" s="31">
        <v>0</v>
      </c>
      <c r="E174" s="31">
        <v>0</v>
      </c>
      <c r="F174" s="31">
        <v>0</v>
      </c>
      <c r="G174" s="31">
        <v>86464.82</v>
      </c>
      <c r="H174" s="31">
        <v>0</v>
      </c>
      <c r="I174" s="31">
        <v>323995.24</v>
      </c>
      <c r="J174" s="31">
        <v>3665623.57</v>
      </c>
      <c r="K174" s="31">
        <v>2130754.1800000002</v>
      </c>
      <c r="L174" s="31">
        <v>220096.77</v>
      </c>
      <c r="M174" s="31">
        <v>0</v>
      </c>
      <c r="N174" s="31">
        <v>0</v>
      </c>
      <c r="O174" s="31">
        <v>671981.45</v>
      </c>
      <c r="P174" s="31">
        <v>284946.23</v>
      </c>
      <c r="Q174" s="31">
        <v>0</v>
      </c>
      <c r="R174" s="31">
        <v>0</v>
      </c>
      <c r="S174" s="31">
        <v>0</v>
      </c>
      <c r="T174" s="31">
        <v>4024677.22</v>
      </c>
      <c r="U174" s="31">
        <v>61247.77</v>
      </c>
      <c r="V174" s="31">
        <v>0</v>
      </c>
      <c r="X174" s="32">
        <f t="shared" si="2"/>
        <v>4398852.7899999991</v>
      </c>
    </row>
    <row r="175" spans="1:24" s="33" customFormat="1">
      <c r="A175" s="38" t="s">
        <v>293</v>
      </c>
      <c r="B175" s="31">
        <v>82310643</v>
      </c>
      <c r="C175" s="31">
        <v>0</v>
      </c>
      <c r="D175" s="31">
        <v>5182895</v>
      </c>
      <c r="E175" s="31">
        <v>913101.66</v>
      </c>
      <c r="F175" s="31">
        <v>2251116.31</v>
      </c>
      <c r="G175" s="31">
        <v>1791267.99</v>
      </c>
      <c r="H175" s="31">
        <v>191057.9</v>
      </c>
      <c r="I175" s="31">
        <v>829940.53</v>
      </c>
      <c r="J175" s="31">
        <v>1510919.66</v>
      </c>
      <c r="K175" s="31">
        <v>45636583.420000002</v>
      </c>
      <c r="L175" s="31">
        <v>5921162.46</v>
      </c>
      <c r="M175" s="31">
        <v>0</v>
      </c>
      <c r="N175" s="31">
        <v>4938492.34</v>
      </c>
      <c r="O175" s="31">
        <v>229299.43</v>
      </c>
      <c r="P175" s="31">
        <v>1430139.68</v>
      </c>
      <c r="Q175" s="31">
        <v>3322096.77</v>
      </c>
      <c r="R175" s="31">
        <v>4412037.2699999996</v>
      </c>
      <c r="S175" s="31">
        <v>2571311.2599999998</v>
      </c>
      <c r="T175" s="31">
        <v>989211.41</v>
      </c>
      <c r="U175" s="31">
        <v>190009.96</v>
      </c>
      <c r="V175" s="31">
        <v>0</v>
      </c>
      <c r="X175" s="32">
        <f t="shared" si="2"/>
        <v>1930229.0499999998</v>
      </c>
    </row>
    <row r="176" spans="1:24" s="33" customFormat="1">
      <c r="A176" s="38" t="s">
        <v>294</v>
      </c>
      <c r="B176" s="31">
        <v>15743937</v>
      </c>
      <c r="C176" s="31">
        <v>0</v>
      </c>
      <c r="D176" s="31">
        <v>772125</v>
      </c>
      <c r="E176" s="31">
        <v>173727.11</v>
      </c>
      <c r="F176" s="31">
        <v>146337.71</v>
      </c>
      <c r="G176" s="31">
        <v>12439</v>
      </c>
      <c r="H176" s="31">
        <v>34342.5</v>
      </c>
      <c r="I176" s="31">
        <v>794515.32</v>
      </c>
      <c r="J176" s="31">
        <v>289164.98</v>
      </c>
      <c r="K176" s="31">
        <v>8511211.1199999992</v>
      </c>
      <c r="L176" s="31">
        <v>960826.61</v>
      </c>
      <c r="M176" s="31">
        <v>0</v>
      </c>
      <c r="N176" s="31">
        <v>766999.36</v>
      </c>
      <c r="O176" s="31">
        <v>84167.08</v>
      </c>
      <c r="P176" s="31">
        <v>703181.39</v>
      </c>
      <c r="Q176" s="31">
        <v>814365.22</v>
      </c>
      <c r="R176" s="31">
        <v>902608.49</v>
      </c>
      <c r="S176" s="31">
        <v>606952.06000000006</v>
      </c>
      <c r="T176" s="31">
        <v>130478.36</v>
      </c>
      <c r="U176" s="31">
        <v>40495.39</v>
      </c>
      <c r="V176" s="31">
        <v>0</v>
      </c>
      <c r="X176" s="32">
        <f t="shared" si="2"/>
        <v>413827.45</v>
      </c>
    </row>
    <row r="177" spans="1:24" s="33" customFormat="1">
      <c r="A177" s="38" t="s">
        <v>295</v>
      </c>
      <c r="B177" s="31">
        <v>45095178</v>
      </c>
      <c r="C177" s="31">
        <v>0</v>
      </c>
      <c r="D177" s="31">
        <v>3150541.9</v>
      </c>
      <c r="E177" s="31">
        <v>461618.92</v>
      </c>
      <c r="F177" s="31">
        <v>0</v>
      </c>
      <c r="G177" s="31">
        <v>2780575.8</v>
      </c>
      <c r="H177" s="31">
        <v>391724.17</v>
      </c>
      <c r="I177" s="31">
        <v>380170.79</v>
      </c>
      <c r="J177" s="31">
        <v>728995.61</v>
      </c>
      <c r="K177" s="31">
        <v>19537240.760000002</v>
      </c>
      <c r="L177" s="31">
        <v>2936817.68</v>
      </c>
      <c r="M177" s="31">
        <v>0</v>
      </c>
      <c r="N177" s="31">
        <v>5112022.2300000004</v>
      </c>
      <c r="O177" s="31">
        <v>36890.910000000003</v>
      </c>
      <c r="P177" s="31">
        <v>1194508.8400000001</v>
      </c>
      <c r="Q177" s="31">
        <v>1836141.92</v>
      </c>
      <c r="R177" s="31">
        <v>1808676.92</v>
      </c>
      <c r="S177" s="31">
        <v>3102982.04</v>
      </c>
      <c r="T177" s="31">
        <v>726614.75</v>
      </c>
      <c r="U177" s="31">
        <v>909654.7</v>
      </c>
      <c r="V177" s="31">
        <v>0</v>
      </c>
      <c r="X177" s="32">
        <f t="shared" si="2"/>
        <v>1675541.22</v>
      </c>
    </row>
    <row r="178" spans="1:24" s="33" customFormat="1">
      <c r="A178" s="38" t="s">
        <v>296</v>
      </c>
      <c r="B178" s="31">
        <v>5503354</v>
      </c>
      <c r="C178" s="31">
        <v>0</v>
      </c>
      <c r="D178" s="31">
        <v>294716.75</v>
      </c>
      <c r="E178" s="31">
        <v>38726.269999999997</v>
      </c>
      <c r="F178" s="31">
        <v>0</v>
      </c>
      <c r="G178" s="31">
        <v>0</v>
      </c>
      <c r="H178" s="31">
        <v>85819.7</v>
      </c>
      <c r="I178" s="31">
        <v>391403.99</v>
      </c>
      <c r="J178" s="31">
        <v>476996.13</v>
      </c>
      <c r="K178" s="31">
        <v>2628785.7200000002</v>
      </c>
      <c r="L178" s="31">
        <v>353666.73</v>
      </c>
      <c r="M178" s="31">
        <v>0</v>
      </c>
      <c r="N178" s="31">
        <v>167740.69</v>
      </c>
      <c r="O178" s="31">
        <v>18885</v>
      </c>
      <c r="P178" s="31">
        <v>132352.46</v>
      </c>
      <c r="Q178" s="31">
        <v>307321.92</v>
      </c>
      <c r="R178" s="31">
        <v>307484.17</v>
      </c>
      <c r="S178" s="31">
        <v>256192.21</v>
      </c>
      <c r="T178" s="31">
        <v>43262.62</v>
      </c>
      <c r="U178" s="31">
        <v>0</v>
      </c>
      <c r="V178" s="31">
        <v>0</v>
      </c>
      <c r="X178" s="32">
        <f t="shared" si="2"/>
        <v>495881.13</v>
      </c>
    </row>
    <row r="179" spans="1:24" s="33" customFormat="1">
      <c r="A179" s="38" t="s">
        <v>297</v>
      </c>
      <c r="B179" s="31">
        <v>34125510</v>
      </c>
      <c r="C179" s="31">
        <v>0</v>
      </c>
      <c r="D179" s="31">
        <v>816000</v>
      </c>
      <c r="E179" s="31">
        <v>477324.87</v>
      </c>
      <c r="F179" s="31">
        <v>162322.13</v>
      </c>
      <c r="G179" s="31">
        <v>466378.21</v>
      </c>
      <c r="H179" s="31">
        <v>105991.66</v>
      </c>
      <c r="I179" s="31">
        <v>299972</v>
      </c>
      <c r="J179" s="31">
        <v>727052.77</v>
      </c>
      <c r="K179" s="31">
        <v>20732292.140000001</v>
      </c>
      <c r="L179" s="31">
        <v>2732498.82</v>
      </c>
      <c r="M179" s="31">
        <v>0</v>
      </c>
      <c r="N179" s="31">
        <v>1022656.67</v>
      </c>
      <c r="O179" s="31">
        <v>164725.63</v>
      </c>
      <c r="P179" s="31">
        <v>939196.27</v>
      </c>
      <c r="Q179" s="31">
        <v>1703594.66</v>
      </c>
      <c r="R179" s="31">
        <v>1743502.43</v>
      </c>
      <c r="S179" s="31">
        <v>1501504.51</v>
      </c>
      <c r="T179" s="31">
        <v>477981.18</v>
      </c>
      <c r="U179" s="31">
        <v>52516.13</v>
      </c>
      <c r="V179" s="31">
        <v>0</v>
      </c>
      <c r="X179" s="32">
        <f t="shared" si="2"/>
        <v>944294.53</v>
      </c>
    </row>
    <row r="180" spans="1:24" s="33" customFormat="1">
      <c r="A180" s="38" t="s">
        <v>298</v>
      </c>
      <c r="B180" s="31">
        <v>12383524</v>
      </c>
      <c r="C180" s="31">
        <v>0</v>
      </c>
      <c r="D180" s="31">
        <v>0</v>
      </c>
      <c r="E180" s="31">
        <v>116200.81</v>
      </c>
      <c r="F180" s="31">
        <v>0</v>
      </c>
      <c r="G180" s="31">
        <v>32313.03</v>
      </c>
      <c r="H180" s="31">
        <v>227550.24</v>
      </c>
      <c r="I180" s="31">
        <v>487795.76</v>
      </c>
      <c r="J180" s="31">
        <v>796871.69</v>
      </c>
      <c r="K180" s="31">
        <v>5992810.2000000002</v>
      </c>
      <c r="L180" s="31">
        <v>1335375.3700000001</v>
      </c>
      <c r="M180" s="31">
        <v>0</v>
      </c>
      <c r="N180" s="31">
        <v>24612.51</v>
      </c>
      <c r="O180" s="31">
        <v>79713.13</v>
      </c>
      <c r="P180" s="31">
        <v>437711.56</v>
      </c>
      <c r="Q180" s="31">
        <v>716958.49</v>
      </c>
      <c r="R180" s="31">
        <v>900395.05</v>
      </c>
      <c r="S180" s="31">
        <v>973596.38</v>
      </c>
      <c r="T180" s="31">
        <v>194684.63</v>
      </c>
      <c r="U180" s="31">
        <v>66935.009999999995</v>
      </c>
      <c r="V180" s="31">
        <v>0</v>
      </c>
      <c r="X180" s="32">
        <f t="shared" si="2"/>
        <v>943519.83</v>
      </c>
    </row>
    <row r="181" spans="1:24" s="33" customFormat="1">
      <c r="A181" s="38" t="s">
        <v>299</v>
      </c>
      <c r="B181" s="31">
        <v>421733767</v>
      </c>
      <c r="C181" s="31">
        <v>1058921.67</v>
      </c>
      <c r="D181" s="31">
        <v>30151975</v>
      </c>
      <c r="E181" s="31">
        <v>6615132.7199999997</v>
      </c>
      <c r="F181" s="31">
        <v>0</v>
      </c>
      <c r="G181" s="31">
        <v>47653841.5</v>
      </c>
      <c r="H181" s="31">
        <v>1651587.26</v>
      </c>
      <c r="I181" s="31">
        <v>3328564.87</v>
      </c>
      <c r="J181" s="31">
        <v>12653187.99</v>
      </c>
      <c r="K181" s="31">
        <v>180419377.24000001</v>
      </c>
      <c r="L181" s="31">
        <v>35629492.549999997</v>
      </c>
      <c r="M181" s="31">
        <v>0</v>
      </c>
      <c r="N181" s="31">
        <v>30151975</v>
      </c>
      <c r="O181" s="31">
        <v>3930966.79</v>
      </c>
      <c r="P181" s="31">
        <v>10361586.08</v>
      </c>
      <c r="Q181" s="31">
        <v>18648647.120000001</v>
      </c>
      <c r="R181" s="31">
        <v>19457449.309999999</v>
      </c>
      <c r="S181" s="31">
        <v>12644433.49</v>
      </c>
      <c r="T181" s="31">
        <v>2404180.16</v>
      </c>
      <c r="U181" s="31">
        <v>4972448.53</v>
      </c>
      <c r="V181" s="31">
        <v>0</v>
      </c>
      <c r="X181" s="32">
        <f t="shared" si="2"/>
        <v>21556603.310000002</v>
      </c>
    </row>
    <row r="182" spans="1:24" s="33" customFormat="1">
      <c r="A182" s="38" t="s">
        <v>300</v>
      </c>
      <c r="B182" s="31">
        <v>189319082</v>
      </c>
      <c r="C182" s="31">
        <v>0</v>
      </c>
      <c r="D182" s="31">
        <v>0</v>
      </c>
      <c r="E182" s="31">
        <v>2300860.16</v>
      </c>
      <c r="F182" s="31">
        <v>0</v>
      </c>
      <c r="G182" s="31">
        <v>11356557.91</v>
      </c>
      <c r="H182" s="31">
        <v>290478.17</v>
      </c>
      <c r="I182" s="31">
        <v>2054470.56</v>
      </c>
      <c r="J182" s="31">
        <v>4881703.09</v>
      </c>
      <c r="K182" s="31">
        <v>107376739.75</v>
      </c>
      <c r="L182" s="31">
        <v>13049160.26</v>
      </c>
      <c r="M182" s="31">
        <v>0</v>
      </c>
      <c r="N182" s="31">
        <v>2090388.08</v>
      </c>
      <c r="O182" s="31">
        <v>2961887.04</v>
      </c>
      <c r="P182" s="31">
        <v>7846435.0599999996</v>
      </c>
      <c r="Q182" s="31">
        <v>10367761.699999999</v>
      </c>
      <c r="R182" s="31">
        <v>11555545.390000001</v>
      </c>
      <c r="S182" s="31">
        <v>8134611.6200000001</v>
      </c>
      <c r="T182" s="31">
        <v>1848978.99</v>
      </c>
      <c r="U182" s="31">
        <v>3203504.33</v>
      </c>
      <c r="V182" s="31">
        <v>0</v>
      </c>
      <c r="X182" s="32">
        <f t="shared" si="2"/>
        <v>11047094.460000001</v>
      </c>
    </row>
    <row r="183" spans="1:24" s="33" customFormat="1">
      <c r="A183" s="38" t="s">
        <v>368</v>
      </c>
      <c r="B183" s="31">
        <v>82592260</v>
      </c>
      <c r="C183" s="31">
        <v>0</v>
      </c>
      <c r="D183" s="31">
        <v>1925</v>
      </c>
      <c r="E183" s="31">
        <v>1011398.73</v>
      </c>
      <c r="F183" s="31">
        <v>0</v>
      </c>
      <c r="G183" s="31">
        <v>9350865.1899999995</v>
      </c>
      <c r="H183" s="31">
        <v>157333.01999999999</v>
      </c>
      <c r="I183" s="31">
        <v>833048.84</v>
      </c>
      <c r="J183" s="31">
        <v>2502262.62</v>
      </c>
      <c r="K183" s="31">
        <v>38992011.340000004</v>
      </c>
      <c r="L183" s="31">
        <v>4829277.41</v>
      </c>
      <c r="M183" s="31">
        <v>0</v>
      </c>
      <c r="N183" s="31">
        <v>12580643.24</v>
      </c>
      <c r="O183" s="31">
        <v>166161.1</v>
      </c>
      <c r="P183" s="31">
        <v>1562349.54</v>
      </c>
      <c r="Q183" s="31">
        <v>2803757.81</v>
      </c>
      <c r="R183" s="31">
        <v>4730368.66</v>
      </c>
      <c r="S183" s="31">
        <v>2430281.73</v>
      </c>
      <c r="T183" s="31">
        <v>394421.78</v>
      </c>
      <c r="U183" s="31">
        <v>246153.97</v>
      </c>
      <c r="V183" s="31">
        <v>0</v>
      </c>
      <c r="X183" s="32">
        <f t="shared" si="2"/>
        <v>2914577.6900000004</v>
      </c>
    </row>
    <row r="184" spans="1:24" s="33" customFormat="1">
      <c r="A184" s="38" t="s">
        <v>301</v>
      </c>
      <c r="B184" s="31">
        <v>12535838</v>
      </c>
      <c r="C184" s="31">
        <v>0</v>
      </c>
      <c r="D184" s="31">
        <v>276967.5</v>
      </c>
      <c r="E184" s="31">
        <v>275960.19</v>
      </c>
      <c r="F184" s="31">
        <v>0</v>
      </c>
      <c r="G184" s="31">
        <v>0</v>
      </c>
      <c r="H184" s="31">
        <v>6630.61</v>
      </c>
      <c r="I184" s="31">
        <v>410549.67</v>
      </c>
      <c r="J184" s="31">
        <v>61263.85</v>
      </c>
      <c r="K184" s="31">
        <v>8049957.1100000003</v>
      </c>
      <c r="L184" s="31">
        <v>1054548.8500000001</v>
      </c>
      <c r="M184" s="31">
        <v>0</v>
      </c>
      <c r="N184" s="31">
        <v>38095.1</v>
      </c>
      <c r="O184" s="31">
        <v>1053.1199999999999</v>
      </c>
      <c r="P184" s="31">
        <v>230404.92</v>
      </c>
      <c r="Q184" s="31">
        <v>659858.89</v>
      </c>
      <c r="R184" s="31">
        <v>843548.1</v>
      </c>
      <c r="S184" s="31">
        <v>457548.68</v>
      </c>
      <c r="T184" s="31">
        <v>124269.16</v>
      </c>
      <c r="U184" s="31">
        <v>45182</v>
      </c>
      <c r="V184" s="31">
        <v>0</v>
      </c>
      <c r="X184" s="32">
        <f t="shared" si="2"/>
        <v>107498.97</v>
      </c>
    </row>
    <row r="185" spans="1:24" s="33" customFormat="1">
      <c r="A185" s="38" t="s">
        <v>618</v>
      </c>
      <c r="B185" s="31">
        <v>0</v>
      </c>
      <c r="C185" s="31">
        <v>0</v>
      </c>
      <c r="D185" s="31">
        <v>0</v>
      </c>
      <c r="E185" s="31">
        <v>0</v>
      </c>
      <c r="F185" s="31">
        <v>0</v>
      </c>
      <c r="G185" s="31">
        <v>0</v>
      </c>
      <c r="H185" s="31">
        <v>0</v>
      </c>
      <c r="I185" s="31">
        <v>0</v>
      </c>
      <c r="J185" s="31">
        <v>0</v>
      </c>
      <c r="K185" s="31">
        <v>0</v>
      </c>
      <c r="L185" s="31">
        <v>0</v>
      </c>
      <c r="M185" s="31">
        <v>0</v>
      </c>
      <c r="N185" s="31">
        <v>0</v>
      </c>
      <c r="O185" s="31">
        <v>0</v>
      </c>
      <c r="P185" s="31">
        <v>0</v>
      </c>
      <c r="Q185" s="31">
        <v>0</v>
      </c>
      <c r="R185" s="31">
        <v>0</v>
      </c>
      <c r="S185" s="31">
        <v>0</v>
      </c>
      <c r="T185" s="31">
        <v>0</v>
      </c>
      <c r="U185" s="31">
        <v>0</v>
      </c>
      <c r="V185" s="31">
        <v>0</v>
      </c>
      <c r="X185" s="32">
        <f t="shared" si="2"/>
        <v>0</v>
      </c>
    </row>
    <row r="186" spans="1:24" s="33" customFormat="1">
      <c r="A186" s="38" t="s">
        <v>302</v>
      </c>
      <c r="B186" s="31">
        <v>25282112</v>
      </c>
      <c r="C186" s="31">
        <v>29055.5</v>
      </c>
      <c r="D186" s="31">
        <v>955364.38</v>
      </c>
      <c r="E186" s="31">
        <v>342610.98</v>
      </c>
      <c r="F186" s="31">
        <v>337762.26</v>
      </c>
      <c r="G186" s="31">
        <v>147788.01</v>
      </c>
      <c r="H186" s="31">
        <v>60944.33</v>
      </c>
      <c r="I186" s="31">
        <v>463451.05</v>
      </c>
      <c r="J186" s="31">
        <v>757402.01</v>
      </c>
      <c r="K186" s="31">
        <v>13830042.74</v>
      </c>
      <c r="L186" s="31">
        <v>1694228.16</v>
      </c>
      <c r="M186" s="31">
        <v>0</v>
      </c>
      <c r="N186" s="31">
        <v>311797.13</v>
      </c>
      <c r="O186" s="31">
        <v>292894.03999999998</v>
      </c>
      <c r="P186" s="31">
        <v>991673.94</v>
      </c>
      <c r="Q186" s="31">
        <v>1546683.59</v>
      </c>
      <c r="R186" s="31">
        <v>1534174.23</v>
      </c>
      <c r="S186" s="31">
        <v>1629246.07</v>
      </c>
      <c r="T186" s="31">
        <v>264087.26</v>
      </c>
      <c r="U186" s="31">
        <v>92906.67</v>
      </c>
      <c r="V186" s="31">
        <v>0</v>
      </c>
      <c r="X186" s="32">
        <f t="shared" si="2"/>
        <v>1143202.72</v>
      </c>
    </row>
    <row r="187" spans="1:24" s="33" customFormat="1">
      <c r="A187" s="38" t="s">
        <v>303</v>
      </c>
      <c r="B187" s="31">
        <v>17831449</v>
      </c>
      <c r="C187" s="31">
        <v>0</v>
      </c>
      <c r="D187" s="31">
        <v>0</v>
      </c>
      <c r="E187" s="31">
        <v>433628.77</v>
      </c>
      <c r="F187" s="31">
        <v>99420.83</v>
      </c>
      <c r="G187" s="31">
        <v>1115902.27</v>
      </c>
      <c r="H187" s="31">
        <v>79352.72</v>
      </c>
      <c r="I187" s="31">
        <v>268213.87</v>
      </c>
      <c r="J187" s="31">
        <v>385338.04</v>
      </c>
      <c r="K187" s="31">
        <v>9778475.1099999994</v>
      </c>
      <c r="L187" s="31">
        <v>1296812.3400000001</v>
      </c>
      <c r="M187" s="31">
        <v>0</v>
      </c>
      <c r="N187" s="31">
        <v>60555.17</v>
      </c>
      <c r="O187" s="31">
        <v>86407.53</v>
      </c>
      <c r="P187" s="31">
        <v>1007824.39</v>
      </c>
      <c r="Q187" s="31">
        <v>894268.81</v>
      </c>
      <c r="R187" s="31">
        <v>1216125.28</v>
      </c>
      <c r="S187" s="31">
        <v>882487.02</v>
      </c>
      <c r="T187" s="31">
        <v>183968.07</v>
      </c>
      <c r="U187" s="31">
        <v>42669.16</v>
      </c>
      <c r="V187" s="31">
        <v>0</v>
      </c>
      <c r="X187" s="32">
        <f t="shared" si="2"/>
        <v>514414.73</v>
      </c>
    </row>
    <row r="188" spans="1:24" s="33" customFormat="1">
      <c r="A188" s="38" t="s">
        <v>369</v>
      </c>
      <c r="B188" s="31">
        <v>18734416</v>
      </c>
      <c r="C188" s="31">
        <v>0</v>
      </c>
      <c r="D188" s="31">
        <v>13268.61</v>
      </c>
      <c r="E188" s="31">
        <v>331823.25</v>
      </c>
      <c r="F188" s="31">
        <v>218908.56</v>
      </c>
      <c r="G188" s="31">
        <v>1922441.75</v>
      </c>
      <c r="H188" s="31">
        <v>37967</v>
      </c>
      <c r="I188" s="31">
        <v>613115.30000000005</v>
      </c>
      <c r="J188" s="31">
        <v>581782.59</v>
      </c>
      <c r="K188" s="31">
        <v>9913926.1699999999</v>
      </c>
      <c r="L188" s="31">
        <v>1450435.5</v>
      </c>
      <c r="M188" s="31">
        <v>0</v>
      </c>
      <c r="N188" s="31">
        <v>0</v>
      </c>
      <c r="O188" s="31">
        <v>196958.19</v>
      </c>
      <c r="P188" s="31">
        <v>465259.92</v>
      </c>
      <c r="Q188" s="31">
        <v>1258245.51</v>
      </c>
      <c r="R188" s="31">
        <v>842862.27</v>
      </c>
      <c r="S188" s="31">
        <v>729241.66</v>
      </c>
      <c r="T188" s="31">
        <v>157759.76999999999</v>
      </c>
      <c r="U188" s="31">
        <v>419.64</v>
      </c>
      <c r="V188" s="31">
        <v>0</v>
      </c>
      <c r="X188" s="32">
        <f t="shared" si="2"/>
        <v>779160.42</v>
      </c>
    </row>
    <row r="189" spans="1:24" s="33" customFormat="1">
      <c r="A189" s="38" t="s">
        <v>400</v>
      </c>
      <c r="B189" s="31">
        <v>3228511</v>
      </c>
      <c r="C189" s="31">
        <v>0</v>
      </c>
      <c r="D189" s="31">
        <v>0</v>
      </c>
      <c r="E189" s="31">
        <v>0</v>
      </c>
      <c r="F189" s="31">
        <v>167449.04</v>
      </c>
      <c r="G189" s="31">
        <v>0</v>
      </c>
      <c r="H189" s="31">
        <v>78.510000000000005</v>
      </c>
      <c r="I189" s="31">
        <v>160293.42000000001</v>
      </c>
      <c r="J189" s="31">
        <v>1630489.95</v>
      </c>
      <c r="K189" s="31">
        <v>104880</v>
      </c>
      <c r="L189" s="31">
        <v>167448.82</v>
      </c>
      <c r="M189" s="31">
        <v>0</v>
      </c>
      <c r="N189" s="31">
        <v>524901.82999999996</v>
      </c>
      <c r="O189" s="31">
        <v>98102.75</v>
      </c>
      <c r="P189" s="31">
        <v>265581.61</v>
      </c>
      <c r="Q189" s="31">
        <v>0</v>
      </c>
      <c r="R189" s="31">
        <v>0</v>
      </c>
      <c r="S189" s="31">
        <v>0</v>
      </c>
      <c r="T189" s="31">
        <v>109285.02</v>
      </c>
      <c r="U189" s="31">
        <v>0</v>
      </c>
      <c r="V189" s="31">
        <v>0</v>
      </c>
      <c r="X189" s="32">
        <f t="shared" si="2"/>
        <v>1728592.7</v>
      </c>
    </row>
    <row r="190" spans="1:24" s="33" customFormat="1">
      <c r="A190" s="38" t="s">
        <v>304</v>
      </c>
      <c r="B190" s="31">
        <v>122723783</v>
      </c>
      <c r="C190" s="31">
        <v>134392.13</v>
      </c>
      <c r="D190" s="31">
        <v>0</v>
      </c>
      <c r="E190" s="31">
        <v>1525996.3</v>
      </c>
      <c r="F190" s="31">
        <v>0</v>
      </c>
      <c r="G190" s="31">
        <v>10534388.75</v>
      </c>
      <c r="H190" s="31">
        <v>344665.84</v>
      </c>
      <c r="I190" s="31">
        <v>1122500.96</v>
      </c>
      <c r="J190" s="31">
        <v>4470973.75</v>
      </c>
      <c r="K190" s="31">
        <v>61603012.829999998</v>
      </c>
      <c r="L190" s="31">
        <v>8141627.7699999996</v>
      </c>
      <c r="M190" s="31">
        <v>0</v>
      </c>
      <c r="N190" s="31">
        <v>10316689.1</v>
      </c>
      <c r="O190" s="31">
        <v>1273938.73</v>
      </c>
      <c r="P190" s="31">
        <v>2485602.88</v>
      </c>
      <c r="Q190" s="31">
        <v>7306854.9400000004</v>
      </c>
      <c r="R190" s="31">
        <v>6094983.1200000001</v>
      </c>
      <c r="S190" s="31">
        <v>5304095.91</v>
      </c>
      <c r="T190" s="31">
        <v>457861.53</v>
      </c>
      <c r="U190" s="31">
        <v>1606198.2</v>
      </c>
      <c r="V190" s="31">
        <v>0</v>
      </c>
      <c r="X190" s="32">
        <f t="shared" si="2"/>
        <v>7351110.6800000006</v>
      </c>
    </row>
    <row r="191" spans="1:24" s="33" customFormat="1">
      <c r="A191" s="38" t="s">
        <v>619</v>
      </c>
      <c r="B191" s="31">
        <v>0</v>
      </c>
      <c r="C191" s="31">
        <v>0</v>
      </c>
      <c r="D191" s="31">
        <v>0</v>
      </c>
      <c r="E191" s="31">
        <v>0</v>
      </c>
      <c r="F191" s="31">
        <v>0</v>
      </c>
      <c r="G191" s="31">
        <v>0</v>
      </c>
      <c r="H191" s="31">
        <v>0</v>
      </c>
      <c r="I191" s="31">
        <v>0</v>
      </c>
      <c r="J191" s="31">
        <v>0</v>
      </c>
      <c r="K191" s="31">
        <v>0</v>
      </c>
      <c r="L191" s="31">
        <v>0</v>
      </c>
      <c r="M191" s="31">
        <v>0</v>
      </c>
      <c r="N191" s="31">
        <v>0</v>
      </c>
      <c r="O191" s="31">
        <v>0</v>
      </c>
      <c r="P191" s="31">
        <v>0</v>
      </c>
      <c r="Q191" s="31">
        <v>0</v>
      </c>
      <c r="R191" s="31">
        <v>0</v>
      </c>
      <c r="S191" s="31">
        <v>0</v>
      </c>
      <c r="T191" s="31">
        <v>0</v>
      </c>
      <c r="U191" s="31">
        <v>0</v>
      </c>
      <c r="V191" s="31">
        <v>0</v>
      </c>
      <c r="X191" s="32">
        <f t="shared" si="2"/>
        <v>0</v>
      </c>
    </row>
    <row r="192" spans="1:24" s="33" customFormat="1">
      <c r="A192" s="38" t="s">
        <v>620</v>
      </c>
      <c r="B192" s="31">
        <v>0</v>
      </c>
      <c r="C192" s="31">
        <v>0</v>
      </c>
      <c r="D192" s="31">
        <v>0</v>
      </c>
      <c r="E192" s="31">
        <v>0</v>
      </c>
      <c r="F192" s="31">
        <v>0</v>
      </c>
      <c r="G192" s="31">
        <v>0</v>
      </c>
      <c r="H192" s="31">
        <v>0</v>
      </c>
      <c r="I192" s="31">
        <v>0</v>
      </c>
      <c r="J192" s="31">
        <v>0</v>
      </c>
      <c r="K192" s="31">
        <v>0</v>
      </c>
      <c r="L192" s="31">
        <v>0</v>
      </c>
      <c r="M192" s="31">
        <v>0</v>
      </c>
      <c r="N192" s="31">
        <v>0</v>
      </c>
      <c r="O192" s="31">
        <v>0</v>
      </c>
      <c r="P192" s="31">
        <v>0</v>
      </c>
      <c r="Q192" s="31">
        <v>0</v>
      </c>
      <c r="R192" s="31">
        <v>0</v>
      </c>
      <c r="S192" s="31">
        <v>0</v>
      </c>
      <c r="T192" s="31">
        <v>0</v>
      </c>
      <c r="U192" s="31">
        <v>0</v>
      </c>
      <c r="V192" s="31">
        <v>0</v>
      </c>
      <c r="X192" s="32">
        <f t="shared" si="2"/>
        <v>0</v>
      </c>
    </row>
    <row r="193" spans="1:24" s="33" customFormat="1">
      <c r="A193" s="38" t="s">
        <v>621</v>
      </c>
      <c r="B193" s="31">
        <v>0</v>
      </c>
      <c r="C193" s="31">
        <v>0</v>
      </c>
      <c r="D193" s="31">
        <v>0</v>
      </c>
      <c r="E193" s="31">
        <v>0</v>
      </c>
      <c r="F193" s="31">
        <v>0</v>
      </c>
      <c r="G193" s="31">
        <v>0</v>
      </c>
      <c r="H193" s="31">
        <v>0</v>
      </c>
      <c r="I193" s="31">
        <v>0</v>
      </c>
      <c r="J193" s="31">
        <v>0</v>
      </c>
      <c r="K193" s="31">
        <v>0</v>
      </c>
      <c r="L193" s="31">
        <v>0</v>
      </c>
      <c r="M193" s="31">
        <v>0</v>
      </c>
      <c r="N193" s="31">
        <v>0</v>
      </c>
      <c r="O193" s="31">
        <v>0</v>
      </c>
      <c r="P193" s="31">
        <v>0</v>
      </c>
      <c r="Q193" s="31">
        <v>0</v>
      </c>
      <c r="R193" s="31">
        <v>0</v>
      </c>
      <c r="S193" s="31">
        <v>0</v>
      </c>
      <c r="T193" s="31">
        <v>0</v>
      </c>
      <c r="U193" s="31">
        <v>0</v>
      </c>
      <c r="V193" s="31">
        <v>0</v>
      </c>
      <c r="X193" s="32">
        <f t="shared" si="2"/>
        <v>0</v>
      </c>
    </row>
    <row r="194" spans="1:24" s="33" customFormat="1">
      <c r="A194" s="38" t="s">
        <v>356</v>
      </c>
      <c r="B194" s="31">
        <v>8171893</v>
      </c>
      <c r="C194" s="31">
        <v>70884.14</v>
      </c>
      <c r="D194" s="31">
        <v>0</v>
      </c>
      <c r="E194" s="31">
        <v>133374.44</v>
      </c>
      <c r="F194" s="31">
        <v>261743.2</v>
      </c>
      <c r="G194" s="31">
        <v>102141.5</v>
      </c>
      <c r="H194" s="31">
        <v>0</v>
      </c>
      <c r="I194" s="31">
        <v>23923.87</v>
      </c>
      <c r="J194" s="31">
        <v>74535.520000000004</v>
      </c>
      <c r="K194" s="31">
        <v>4239182.76</v>
      </c>
      <c r="L194" s="31">
        <v>1967115.74</v>
      </c>
      <c r="M194" s="31">
        <v>0</v>
      </c>
      <c r="N194" s="31">
        <v>0</v>
      </c>
      <c r="O194" s="31">
        <v>0</v>
      </c>
      <c r="P194" s="31">
        <v>195243.96</v>
      </c>
      <c r="Q194" s="31">
        <v>420430.8</v>
      </c>
      <c r="R194" s="31">
        <v>189817.03</v>
      </c>
      <c r="S194" s="31">
        <v>0</v>
      </c>
      <c r="T194" s="31">
        <v>392172.56</v>
      </c>
      <c r="U194" s="31">
        <v>101327.42</v>
      </c>
      <c r="V194" s="31">
        <v>0</v>
      </c>
      <c r="X194" s="32">
        <f t="shared" si="2"/>
        <v>175862.94</v>
      </c>
    </row>
    <row r="195" spans="1:24" s="33" customFormat="1">
      <c r="A195" s="38" t="s">
        <v>358</v>
      </c>
      <c r="B195" s="31">
        <v>24765665</v>
      </c>
      <c r="C195" s="31">
        <v>0</v>
      </c>
      <c r="D195" s="31">
        <v>0</v>
      </c>
      <c r="E195" s="31">
        <v>0</v>
      </c>
      <c r="F195" s="31">
        <v>0</v>
      </c>
      <c r="G195" s="31">
        <v>0</v>
      </c>
      <c r="H195" s="31">
        <v>0</v>
      </c>
      <c r="I195" s="31">
        <v>429651.17</v>
      </c>
      <c r="J195" s="31">
        <v>571236.02</v>
      </c>
      <c r="K195" s="31">
        <v>18284446.559999999</v>
      </c>
      <c r="L195" s="31">
        <v>147804.93</v>
      </c>
      <c r="M195" s="31">
        <v>0</v>
      </c>
      <c r="N195" s="31">
        <v>0</v>
      </c>
      <c r="O195" s="31">
        <v>0</v>
      </c>
      <c r="P195" s="31">
        <v>406790.99</v>
      </c>
      <c r="Q195" s="31">
        <v>3237082.52</v>
      </c>
      <c r="R195" s="31">
        <v>0</v>
      </c>
      <c r="S195" s="31">
        <v>0</v>
      </c>
      <c r="T195" s="31">
        <v>873245.42</v>
      </c>
      <c r="U195" s="31">
        <v>815406.94</v>
      </c>
      <c r="V195" s="31">
        <v>0</v>
      </c>
      <c r="X195" s="32">
        <f t="shared" ref="X195:X246" si="3">J195+O195+U195</f>
        <v>1386642.96</v>
      </c>
    </row>
    <row r="196" spans="1:24" s="33" customFormat="1">
      <c r="A196" s="38" t="s">
        <v>622</v>
      </c>
      <c r="B196" s="31">
        <v>68558040</v>
      </c>
      <c r="C196" s="31">
        <v>0</v>
      </c>
      <c r="D196" s="31">
        <v>0</v>
      </c>
      <c r="E196" s="31">
        <v>1702009</v>
      </c>
      <c r="F196" s="31">
        <v>0</v>
      </c>
      <c r="G196" s="31">
        <v>0</v>
      </c>
      <c r="H196" s="31">
        <v>0</v>
      </c>
      <c r="I196" s="31">
        <v>266857</v>
      </c>
      <c r="J196" s="31">
        <v>74641</v>
      </c>
      <c r="K196" s="31">
        <v>62371151</v>
      </c>
      <c r="L196" s="31">
        <v>200141</v>
      </c>
      <c r="M196" s="31">
        <v>0</v>
      </c>
      <c r="N196" s="31">
        <v>0</v>
      </c>
      <c r="O196" s="31">
        <v>0</v>
      </c>
      <c r="P196" s="31">
        <v>0</v>
      </c>
      <c r="Q196" s="31">
        <v>3943241</v>
      </c>
      <c r="R196" s="31">
        <v>0</v>
      </c>
      <c r="S196" s="31">
        <v>0</v>
      </c>
      <c r="T196" s="31">
        <v>0</v>
      </c>
      <c r="U196" s="31">
        <v>0</v>
      </c>
      <c r="V196" s="31">
        <v>0</v>
      </c>
      <c r="X196" s="32">
        <f t="shared" si="3"/>
        <v>74641</v>
      </c>
    </row>
    <row r="197" spans="1:24" s="33" customFormat="1">
      <c r="A197" s="38" t="s">
        <v>357</v>
      </c>
      <c r="B197" s="31">
        <v>0</v>
      </c>
      <c r="C197" s="31">
        <v>0</v>
      </c>
      <c r="D197" s="31">
        <v>0</v>
      </c>
      <c r="E197" s="31">
        <v>0</v>
      </c>
      <c r="F197" s="31">
        <v>0</v>
      </c>
      <c r="G197" s="31">
        <v>0</v>
      </c>
      <c r="H197" s="31">
        <v>0</v>
      </c>
      <c r="I197" s="31">
        <v>0</v>
      </c>
      <c r="J197" s="31">
        <v>0</v>
      </c>
      <c r="K197" s="31">
        <v>0</v>
      </c>
      <c r="L197" s="31">
        <v>0</v>
      </c>
      <c r="M197" s="31">
        <v>0</v>
      </c>
      <c r="N197" s="31">
        <v>0</v>
      </c>
      <c r="O197" s="31">
        <v>0</v>
      </c>
      <c r="P197" s="31">
        <v>0</v>
      </c>
      <c r="Q197" s="31">
        <v>0</v>
      </c>
      <c r="R197" s="31">
        <v>0</v>
      </c>
      <c r="S197" s="31">
        <v>0</v>
      </c>
      <c r="T197" s="31">
        <v>0</v>
      </c>
      <c r="U197" s="31">
        <v>0</v>
      </c>
      <c r="V197" s="31">
        <v>0</v>
      </c>
      <c r="X197" s="32">
        <f t="shared" si="3"/>
        <v>0</v>
      </c>
    </row>
    <row r="198" spans="1:24" s="33" customFormat="1">
      <c r="A198" s="38" t="s">
        <v>360</v>
      </c>
      <c r="B198" s="31">
        <v>0</v>
      </c>
      <c r="C198" s="31">
        <v>0</v>
      </c>
      <c r="D198" s="31">
        <v>0</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X198" s="32">
        <f t="shared" si="3"/>
        <v>0</v>
      </c>
    </row>
    <row r="199" spans="1:24" s="33" customFormat="1">
      <c r="A199" s="38" t="s">
        <v>359</v>
      </c>
      <c r="B199" s="31">
        <v>0</v>
      </c>
      <c r="C199" s="31">
        <v>0</v>
      </c>
      <c r="D199" s="31">
        <v>0</v>
      </c>
      <c r="E199" s="31">
        <v>0</v>
      </c>
      <c r="F199" s="31">
        <v>0</v>
      </c>
      <c r="G199" s="31">
        <v>0</v>
      </c>
      <c r="H199" s="31">
        <v>0</v>
      </c>
      <c r="I199" s="31">
        <v>0</v>
      </c>
      <c r="J199" s="31">
        <v>0</v>
      </c>
      <c r="K199" s="31">
        <v>0</v>
      </c>
      <c r="L199" s="31">
        <v>0</v>
      </c>
      <c r="M199" s="31">
        <v>0</v>
      </c>
      <c r="N199" s="31">
        <v>0</v>
      </c>
      <c r="O199" s="31">
        <v>0</v>
      </c>
      <c r="P199" s="31">
        <v>0</v>
      </c>
      <c r="Q199" s="31">
        <v>0</v>
      </c>
      <c r="R199" s="31">
        <v>0</v>
      </c>
      <c r="S199" s="31">
        <v>0</v>
      </c>
      <c r="T199" s="31">
        <v>0</v>
      </c>
      <c r="U199" s="31">
        <v>0</v>
      </c>
      <c r="V199" s="31">
        <v>0</v>
      </c>
      <c r="X199" s="32">
        <f t="shared" si="3"/>
        <v>0</v>
      </c>
    </row>
    <row r="200" spans="1:24" s="33" customFormat="1">
      <c r="A200" s="38" t="s">
        <v>352</v>
      </c>
      <c r="B200" s="31">
        <v>11947951</v>
      </c>
      <c r="C200" s="31">
        <v>0</v>
      </c>
      <c r="D200" s="31">
        <v>0</v>
      </c>
      <c r="E200" s="31">
        <v>0</v>
      </c>
      <c r="F200" s="31">
        <v>0</v>
      </c>
      <c r="G200" s="31">
        <v>0</v>
      </c>
      <c r="H200" s="31">
        <v>27543.33</v>
      </c>
      <c r="I200" s="31">
        <v>4432.1499999999996</v>
      </c>
      <c r="J200" s="31">
        <v>516244.45</v>
      </c>
      <c r="K200" s="31">
        <v>6878223.5599999996</v>
      </c>
      <c r="L200" s="31">
        <v>307443.88</v>
      </c>
      <c r="M200" s="31">
        <v>0</v>
      </c>
      <c r="N200" s="31">
        <v>141579.99</v>
      </c>
      <c r="O200" s="31">
        <v>238326.19</v>
      </c>
      <c r="P200" s="31">
        <v>1214938.8</v>
      </c>
      <c r="Q200" s="31">
        <v>2001536.73</v>
      </c>
      <c r="R200" s="31">
        <v>186557.09</v>
      </c>
      <c r="S200" s="31">
        <v>25084</v>
      </c>
      <c r="T200" s="31">
        <v>404897.98</v>
      </c>
      <c r="U200" s="31">
        <v>1143.08</v>
      </c>
      <c r="V200" s="31">
        <v>0</v>
      </c>
      <c r="X200" s="32">
        <f t="shared" si="3"/>
        <v>755713.72</v>
      </c>
    </row>
    <row r="201" spans="1:24" s="33" customFormat="1">
      <c r="A201" s="38" t="s">
        <v>353</v>
      </c>
      <c r="B201" s="31">
        <v>3674340</v>
      </c>
      <c r="C201" s="31">
        <v>37202</v>
      </c>
      <c r="D201" s="31">
        <v>117718</v>
      </c>
      <c r="E201" s="31">
        <v>2662</v>
      </c>
      <c r="F201" s="31">
        <v>0</v>
      </c>
      <c r="G201" s="31">
        <v>0</v>
      </c>
      <c r="H201" s="31">
        <v>0</v>
      </c>
      <c r="I201" s="31">
        <v>111823</v>
      </c>
      <c r="J201" s="31">
        <v>64924</v>
      </c>
      <c r="K201" s="31">
        <v>2485529</v>
      </c>
      <c r="L201" s="31">
        <v>211789</v>
      </c>
      <c r="M201" s="31">
        <v>0</v>
      </c>
      <c r="N201" s="31">
        <v>0</v>
      </c>
      <c r="O201" s="31">
        <v>7608</v>
      </c>
      <c r="P201" s="31">
        <v>241532</v>
      </c>
      <c r="Q201" s="31">
        <v>199039</v>
      </c>
      <c r="R201" s="31">
        <v>126</v>
      </c>
      <c r="S201" s="31">
        <v>60709</v>
      </c>
      <c r="T201" s="31">
        <v>96160</v>
      </c>
      <c r="U201" s="31">
        <v>37519</v>
      </c>
      <c r="V201" s="31">
        <v>0</v>
      </c>
      <c r="X201" s="32">
        <f t="shared" si="3"/>
        <v>110051</v>
      </c>
    </row>
    <row r="202" spans="1:24" s="33" customFormat="1">
      <c r="A202" s="38" t="s">
        <v>623</v>
      </c>
      <c r="B202" s="31">
        <v>0</v>
      </c>
      <c r="C202" s="31">
        <v>0</v>
      </c>
      <c r="D202" s="31">
        <v>0</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X202" s="32">
        <f t="shared" si="3"/>
        <v>0</v>
      </c>
    </row>
    <row r="203" spans="1:24" s="33" customFormat="1">
      <c r="A203" s="38" t="s">
        <v>355</v>
      </c>
      <c r="B203" s="31">
        <v>12562664</v>
      </c>
      <c r="C203" s="31">
        <v>0</v>
      </c>
      <c r="D203" s="31">
        <v>0</v>
      </c>
      <c r="E203" s="31">
        <v>3879.5</v>
      </c>
      <c r="F203" s="31">
        <v>0</v>
      </c>
      <c r="G203" s="31">
        <v>0</v>
      </c>
      <c r="H203" s="31">
        <v>36106.17</v>
      </c>
      <c r="I203" s="31">
        <v>74695.08</v>
      </c>
      <c r="J203" s="31">
        <v>178477.6</v>
      </c>
      <c r="K203" s="31">
        <v>7264834.2300000004</v>
      </c>
      <c r="L203" s="31">
        <v>947463.41</v>
      </c>
      <c r="M203" s="31">
        <v>0</v>
      </c>
      <c r="N203" s="31">
        <v>0</v>
      </c>
      <c r="O203" s="31">
        <v>33380</v>
      </c>
      <c r="P203" s="31">
        <v>77832.710000000006</v>
      </c>
      <c r="Q203" s="31">
        <v>2963286.43</v>
      </c>
      <c r="R203" s="31">
        <v>0</v>
      </c>
      <c r="S203" s="31">
        <v>0</v>
      </c>
      <c r="T203" s="31">
        <v>210397.64</v>
      </c>
      <c r="U203" s="31">
        <v>772310.76</v>
      </c>
      <c r="V203" s="31">
        <v>0</v>
      </c>
      <c r="X203" s="32">
        <f t="shared" si="3"/>
        <v>984168.36</v>
      </c>
    </row>
    <row r="204" spans="1:24" s="33" customFormat="1">
      <c r="A204" s="38" t="s">
        <v>354</v>
      </c>
      <c r="B204" s="31">
        <v>0</v>
      </c>
      <c r="C204" s="31">
        <v>0</v>
      </c>
      <c r="D204" s="31">
        <v>0</v>
      </c>
      <c r="E204" s="31">
        <v>0</v>
      </c>
      <c r="F204" s="31">
        <v>0</v>
      </c>
      <c r="G204" s="31">
        <v>0</v>
      </c>
      <c r="H204" s="31">
        <v>0</v>
      </c>
      <c r="I204" s="31">
        <v>0</v>
      </c>
      <c r="J204" s="31">
        <v>0</v>
      </c>
      <c r="K204" s="31">
        <v>0</v>
      </c>
      <c r="L204" s="31">
        <v>0</v>
      </c>
      <c r="M204" s="31">
        <v>0</v>
      </c>
      <c r="N204" s="31">
        <v>0</v>
      </c>
      <c r="O204" s="31">
        <v>0</v>
      </c>
      <c r="P204" s="31">
        <v>0</v>
      </c>
      <c r="Q204" s="31">
        <v>0</v>
      </c>
      <c r="R204" s="31">
        <v>0</v>
      </c>
      <c r="S204" s="31">
        <v>0</v>
      </c>
      <c r="T204" s="31">
        <v>0</v>
      </c>
      <c r="U204" s="31">
        <v>0</v>
      </c>
      <c r="V204" s="31">
        <v>0</v>
      </c>
      <c r="X204" s="32">
        <f t="shared" si="3"/>
        <v>0</v>
      </c>
    </row>
    <row r="205" spans="1:24" s="33" customFormat="1">
      <c r="A205" s="38" t="s">
        <v>624</v>
      </c>
      <c r="B205" s="31">
        <v>0</v>
      </c>
      <c r="C205" s="31">
        <v>0</v>
      </c>
      <c r="D205" s="31">
        <v>0</v>
      </c>
      <c r="E205" s="31">
        <v>0</v>
      </c>
      <c r="F205" s="31">
        <v>0</v>
      </c>
      <c r="G205" s="31">
        <v>0</v>
      </c>
      <c r="H205" s="31">
        <v>0</v>
      </c>
      <c r="I205" s="31">
        <v>0</v>
      </c>
      <c r="J205" s="31">
        <v>0</v>
      </c>
      <c r="K205" s="31">
        <v>0</v>
      </c>
      <c r="L205" s="31">
        <v>0</v>
      </c>
      <c r="M205" s="31">
        <v>0</v>
      </c>
      <c r="N205" s="31">
        <v>0</v>
      </c>
      <c r="O205" s="31">
        <v>0</v>
      </c>
      <c r="P205" s="31">
        <v>0</v>
      </c>
      <c r="Q205" s="31">
        <v>0</v>
      </c>
      <c r="R205" s="31">
        <v>0</v>
      </c>
      <c r="S205" s="31">
        <v>0</v>
      </c>
      <c r="T205" s="31">
        <v>0</v>
      </c>
      <c r="U205" s="31">
        <v>0</v>
      </c>
      <c r="V205" s="31">
        <v>0</v>
      </c>
      <c r="X205" s="32">
        <f t="shared" si="3"/>
        <v>0</v>
      </c>
    </row>
    <row r="206" spans="1:24" s="33" customFormat="1">
      <c r="A206" s="38" t="s">
        <v>625</v>
      </c>
      <c r="B206" s="31">
        <v>2458447</v>
      </c>
      <c r="C206" s="31">
        <v>0</v>
      </c>
      <c r="D206" s="31">
        <v>60941</v>
      </c>
      <c r="E206" s="31">
        <v>0</v>
      </c>
      <c r="F206" s="31">
        <v>0</v>
      </c>
      <c r="G206" s="31">
        <v>0</v>
      </c>
      <c r="H206" s="31">
        <v>0</v>
      </c>
      <c r="I206" s="31">
        <v>45912</v>
      </c>
      <c r="J206" s="31">
        <v>59284</v>
      </c>
      <c r="K206" s="31">
        <v>1330165</v>
      </c>
      <c r="L206" s="31">
        <v>285931</v>
      </c>
      <c r="M206" s="31">
        <v>0</v>
      </c>
      <c r="N206" s="31">
        <v>0</v>
      </c>
      <c r="O206" s="31">
        <v>0</v>
      </c>
      <c r="P206" s="31">
        <v>48937</v>
      </c>
      <c r="Q206" s="31">
        <v>426403</v>
      </c>
      <c r="R206" s="31">
        <v>119212</v>
      </c>
      <c r="S206" s="31">
        <v>0</v>
      </c>
      <c r="T206" s="31">
        <v>81662</v>
      </c>
      <c r="U206" s="31">
        <v>0</v>
      </c>
      <c r="V206" s="31">
        <v>0</v>
      </c>
      <c r="X206" s="32">
        <f t="shared" si="3"/>
        <v>59284</v>
      </c>
    </row>
    <row r="207" spans="1:24" s="33" customFormat="1">
      <c r="A207" s="38" t="s">
        <v>626</v>
      </c>
      <c r="B207" s="31">
        <v>0</v>
      </c>
      <c r="C207" s="31">
        <v>0</v>
      </c>
      <c r="D207" s="31">
        <v>0</v>
      </c>
      <c r="E207" s="31">
        <v>0</v>
      </c>
      <c r="F207" s="31">
        <v>0</v>
      </c>
      <c r="G207" s="31">
        <v>0</v>
      </c>
      <c r="H207" s="31">
        <v>0</v>
      </c>
      <c r="I207" s="31">
        <v>0</v>
      </c>
      <c r="J207" s="31">
        <v>0</v>
      </c>
      <c r="K207" s="31">
        <v>0</v>
      </c>
      <c r="L207" s="31">
        <v>0</v>
      </c>
      <c r="M207" s="31">
        <v>0</v>
      </c>
      <c r="N207" s="31">
        <v>0</v>
      </c>
      <c r="O207" s="31">
        <v>0</v>
      </c>
      <c r="P207" s="31">
        <v>0</v>
      </c>
      <c r="Q207" s="31">
        <v>0</v>
      </c>
      <c r="R207" s="31">
        <v>0</v>
      </c>
      <c r="S207" s="31">
        <v>0</v>
      </c>
      <c r="T207" s="31">
        <v>0</v>
      </c>
      <c r="U207" s="31">
        <v>0</v>
      </c>
      <c r="V207" s="31">
        <v>0</v>
      </c>
      <c r="X207" s="32">
        <f t="shared" si="3"/>
        <v>0</v>
      </c>
    </row>
    <row r="208" spans="1:24" s="33" customFormat="1">
      <c r="A208" s="38" t="s">
        <v>305</v>
      </c>
      <c r="B208" s="31">
        <v>42803431</v>
      </c>
      <c r="C208" s="31">
        <v>0</v>
      </c>
      <c r="D208" s="31">
        <v>3336458.96</v>
      </c>
      <c r="E208" s="31">
        <v>594363.38</v>
      </c>
      <c r="F208" s="31">
        <v>435812.78</v>
      </c>
      <c r="G208" s="31">
        <v>0</v>
      </c>
      <c r="H208" s="31">
        <v>50998.720000000001</v>
      </c>
      <c r="I208" s="31">
        <v>504126.23</v>
      </c>
      <c r="J208" s="31">
        <v>563818.37</v>
      </c>
      <c r="K208" s="31">
        <v>22755989.719999999</v>
      </c>
      <c r="L208" s="31">
        <v>2566884.39</v>
      </c>
      <c r="M208" s="31">
        <v>0</v>
      </c>
      <c r="N208" s="31">
        <v>3087616.86</v>
      </c>
      <c r="O208" s="31">
        <v>80154.31</v>
      </c>
      <c r="P208" s="31">
        <v>1359526.81</v>
      </c>
      <c r="Q208" s="31">
        <v>1880755.29</v>
      </c>
      <c r="R208" s="31">
        <v>2162143.5499999998</v>
      </c>
      <c r="S208" s="31">
        <v>2526708.5</v>
      </c>
      <c r="T208" s="31">
        <v>638808.18000000005</v>
      </c>
      <c r="U208" s="31">
        <v>259264.93</v>
      </c>
      <c r="V208" s="31">
        <v>0</v>
      </c>
      <c r="X208" s="32">
        <f t="shared" si="3"/>
        <v>903237.60999999987</v>
      </c>
    </row>
    <row r="209" spans="1:24" s="33" customFormat="1">
      <c r="A209" s="38" t="s">
        <v>306</v>
      </c>
      <c r="B209" s="31">
        <v>6641743</v>
      </c>
      <c r="C209" s="31">
        <v>0</v>
      </c>
      <c r="D209" s="31">
        <v>0</v>
      </c>
      <c r="E209" s="31">
        <v>112180.94</v>
      </c>
      <c r="F209" s="31">
        <v>0</v>
      </c>
      <c r="G209" s="31">
        <v>0</v>
      </c>
      <c r="H209" s="31">
        <v>93127.53</v>
      </c>
      <c r="I209" s="31">
        <v>422588.87</v>
      </c>
      <c r="J209" s="31">
        <v>120317.24</v>
      </c>
      <c r="K209" s="31">
        <v>3461991.23</v>
      </c>
      <c r="L209" s="31">
        <v>574101.84</v>
      </c>
      <c r="M209" s="31">
        <v>0</v>
      </c>
      <c r="N209" s="31">
        <v>45482.2</v>
      </c>
      <c r="O209" s="31">
        <v>78472</v>
      </c>
      <c r="P209" s="31">
        <v>247611.4</v>
      </c>
      <c r="Q209" s="31">
        <v>443684.59</v>
      </c>
      <c r="R209" s="31">
        <v>454135.39</v>
      </c>
      <c r="S209" s="31">
        <v>420990.02</v>
      </c>
      <c r="T209" s="31">
        <v>167059.35</v>
      </c>
      <c r="U209" s="31">
        <v>0</v>
      </c>
      <c r="V209" s="31">
        <v>0</v>
      </c>
      <c r="X209" s="32">
        <f t="shared" si="3"/>
        <v>198789.24</v>
      </c>
    </row>
    <row r="210" spans="1:24" s="33" customFormat="1">
      <c r="A210" s="38" t="s">
        <v>307</v>
      </c>
      <c r="B210" s="31">
        <v>56295211</v>
      </c>
      <c r="C210" s="31">
        <v>113722.87</v>
      </c>
      <c r="D210" s="31">
        <v>3211300</v>
      </c>
      <c r="E210" s="31">
        <v>667690.25</v>
      </c>
      <c r="F210" s="31">
        <v>581262.4</v>
      </c>
      <c r="G210" s="31">
        <v>3080015.59</v>
      </c>
      <c r="H210" s="31">
        <v>203602.87</v>
      </c>
      <c r="I210" s="31">
        <v>706962.36</v>
      </c>
      <c r="J210" s="31">
        <v>2198532.88</v>
      </c>
      <c r="K210" s="31">
        <v>28439720.5</v>
      </c>
      <c r="L210" s="31">
        <v>3634290.26</v>
      </c>
      <c r="M210" s="31">
        <v>0</v>
      </c>
      <c r="N210" s="31">
        <v>1092020.4099999999</v>
      </c>
      <c r="O210" s="31">
        <v>385946.83</v>
      </c>
      <c r="P210" s="31">
        <v>1701458.35</v>
      </c>
      <c r="Q210" s="31">
        <v>2534117.12</v>
      </c>
      <c r="R210" s="31">
        <v>4120600.46</v>
      </c>
      <c r="S210" s="31">
        <v>3124498.47</v>
      </c>
      <c r="T210" s="31">
        <v>317300.53999999998</v>
      </c>
      <c r="U210" s="31">
        <v>182169.26</v>
      </c>
      <c r="V210" s="31">
        <v>0</v>
      </c>
      <c r="X210" s="32">
        <f t="shared" si="3"/>
        <v>2766648.9699999997</v>
      </c>
    </row>
    <row r="211" spans="1:24" s="33" customFormat="1">
      <c r="A211" s="38" t="s">
        <v>308</v>
      </c>
      <c r="B211" s="31">
        <v>11935856</v>
      </c>
      <c r="C211" s="31">
        <v>0</v>
      </c>
      <c r="D211" s="31">
        <v>404410</v>
      </c>
      <c r="E211" s="31">
        <v>126496.27</v>
      </c>
      <c r="F211" s="31">
        <v>703.44</v>
      </c>
      <c r="G211" s="31">
        <v>4337656.76</v>
      </c>
      <c r="H211" s="31">
        <v>1457.32</v>
      </c>
      <c r="I211" s="31">
        <v>334330.40999999997</v>
      </c>
      <c r="J211" s="31">
        <v>243345.37</v>
      </c>
      <c r="K211" s="31">
        <v>4399240.8099999996</v>
      </c>
      <c r="L211" s="31">
        <v>530740.25</v>
      </c>
      <c r="M211" s="31">
        <v>0</v>
      </c>
      <c r="N211" s="31">
        <v>-272380.01</v>
      </c>
      <c r="O211" s="31">
        <v>32142.75</v>
      </c>
      <c r="P211" s="31">
        <v>375192.51</v>
      </c>
      <c r="Q211" s="31">
        <v>373779.38</v>
      </c>
      <c r="R211" s="31">
        <v>484874.41</v>
      </c>
      <c r="S211" s="31">
        <v>494804.09</v>
      </c>
      <c r="T211" s="31">
        <v>69062.11</v>
      </c>
      <c r="U211" s="31">
        <v>0</v>
      </c>
      <c r="V211" s="31">
        <v>0</v>
      </c>
      <c r="X211" s="32">
        <f t="shared" si="3"/>
        <v>275488.12</v>
      </c>
    </row>
    <row r="212" spans="1:24" s="33" customFormat="1">
      <c r="A212" s="38" t="s">
        <v>309</v>
      </c>
      <c r="B212" s="31">
        <v>3833959</v>
      </c>
      <c r="C212" s="31">
        <v>0</v>
      </c>
      <c r="D212" s="31">
        <v>0</v>
      </c>
      <c r="E212" s="31">
        <v>45525.08</v>
      </c>
      <c r="F212" s="31">
        <v>15500.58</v>
      </c>
      <c r="G212" s="31">
        <v>10384.129999999999</v>
      </c>
      <c r="H212" s="31">
        <v>48055.43</v>
      </c>
      <c r="I212" s="31">
        <v>113587.07</v>
      </c>
      <c r="J212" s="31">
        <v>108353.29</v>
      </c>
      <c r="K212" s="31">
        <v>2326593.62</v>
      </c>
      <c r="L212" s="31">
        <v>211097.64</v>
      </c>
      <c r="M212" s="31">
        <v>0</v>
      </c>
      <c r="N212" s="31">
        <v>96869.83</v>
      </c>
      <c r="O212" s="31">
        <v>6430.4</v>
      </c>
      <c r="P212" s="31">
        <v>63418.25</v>
      </c>
      <c r="Q212" s="31">
        <v>170290.46</v>
      </c>
      <c r="R212" s="31">
        <v>227811.77</v>
      </c>
      <c r="S212" s="31">
        <v>252398.91</v>
      </c>
      <c r="T212" s="31">
        <v>137642.91</v>
      </c>
      <c r="U212" s="31">
        <v>0</v>
      </c>
      <c r="V212" s="31">
        <v>0</v>
      </c>
      <c r="X212" s="32">
        <f t="shared" si="3"/>
        <v>114783.68999999999</v>
      </c>
    </row>
    <row r="213" spans="1:24" s="33" customFormat="1">
      <c r="A213" s="38" t="s">
        <v>310</v>
      </c>
      <c r="B213" s="31">
        <v>37289023</v>
      </c>
      <c r="C213" s="31">
        <v>53625.58</v>
      </c>
      <c r="D213" s="31">
        <v>982509.75</v>
      </c>
      <c r="E213" s="31">
        <v>558066.92000000004</v>
      </c>
      <c r="F213" s="31">
        <v>202919.12</v>
      </c>
      <c r="G213" s="31">
        <v>79610.58</v>
      </c>
      <c r="H213" s="31">
        <v>101236.11</v>
      </c>
      <c r="I213" s="31">
        <v>591099.29</v>
      </c>
      <c r="J213" s="31">
        <v>1054628.08</v>
      </c>
      <c r="K213" s="31">
        <v>21568440.16</v>
      </c>
      <c r="L213" s="31">
        <v>2493716.09</v>
      </c>
      <c r="M213" s="31">
        <v>0</v>
      </c>
      <c r="N213" s="31">
        <v>1357404.55</v>
      </c>
      <c r="O213" s="31">
        <v>131173.66</v>
      </c>
      <c r="P213" s="31">
        <v>1196503.48</v>
      </c>
      <c r="Q213" s="31">
        <v>2042366.18</v>
      </c>
      <c r="R213" s="31">
        <v>2439811.39</v>
      </c>
      <c r="S213" s="31">
        <v>2108873.2599999998</v>
      </c>
      <c r="T213" s="31">
        <v>284365.5</v>
      </c>
      <c r="U213" s="31">
        <v>42672.82</v>
      </c>
      <c r="V213" s="31">
        <v>0</v>
      </c>
      <c r="X213" s="32">
        <f t="shared" si="3"/>
        <v>1228474.56</v>
      </c>
    </row>
    <row r="214" spans="1:24" s="33" customFormat="1">
      <c r="A214" s="38" t="s">
        <v>311</v>
      </c>
      <c r="B214" s="31">
        <v>15938957</v>
      </c>
      <c r="C214" s="31">
        <v>0</v>
      </c>
      <c r="D214" s="31">
        <v>0</v>
      </c>
      <c r="E214" s="31">
        <v>239812.1</v>
      </c>
      <c r="F214" s="31">
        <v>487112.05</v>
      </c>
      <c r="G214" s="31">
        <v>0</v>
      </c>
      <c r="H214" s="31">
        <v>90586.59</v>
      </c>
      <c r="I214" s="31">
        <v>539674.44999999995</v>
      </c>
      <c r="J214" s="31">
        <v>438238.3</v>
      </c>
      <c r="K214" s="31">
        <v>9459881.4199999999</v>
      </c>
      <c r="L214" s="31">
        <v>1295921.8899999999</v>
      </c>
      <c r="M214" s="31">
        <v>0</v>
      </c>
      <c r="N214" s="31">
        <v>192667.51</v>
      </c>
      <c r="O214" s="31">
        <v>7741.05</v>
      </c>
      <c r="P214" s="31">
        <v>330536.95</v>
      </c>
      <c r="Q214" s="31">
        <v>797759.87</v>
      </c>
      <c r="R214" s="31">
        <v>1071818.77</v>
      </c>
      <c r="S214" s="31">
        <v>827091.56</v>
      </c>
      <c r="T214" s="31">
        <v>160114.70000000001</v>
      </c>
      <c r="U214" s="31">
        <v>0</v>
      </c>
      <c r="V214" s="31">
        <v>0</v>
      </c>
      <c r="X214" s="32">
        <f t="shared" si="3"/>
        <v>445979.35</v>
      </c>
    </row>
    <row r="215" spans="1:24" s="33" customFormat="1">
      <c r="A215" s="38" t="s">
        <v>312</v>
      </c>
      <c r="B215" s="31">
        <v>22499415</v>
      </c>
      <c r="C215" s="31">
        <v>0</v>
      </c>
      <c r="D215" s="31">
        <v>1222112.94</v>
      </c>
      <c r="E215" s="31">
        <v>193016.99</v>
      </c>
      <c r="F215" s="31">
        <v>163177.06</v>
      </c>
      <c r="G215" s="31">
        <v>4557890.71</v>
      </c>
      <c r="H215" s="31">
        <v>2613.17</v>
      </c>
      <c r="I215" s="31">
        <v>256249.32</v>
      </c>
      <c r="J215" s="31">
        <v>471061.25</v>
      </c>
      <c r="K215" s="31">
        <v>10603901.73</v>
      </c>
      <c r="L215" s="31">
        <v>1058895.1100000001</v>
      </c>
      <c r="M215" s="31">
        <v>0</v>
      </c>
      <c r="N215" s="31">
        <v>79990.39</v>
      </c>
      <c r="O215" s="31">
        <v>126404.01</v>
      </c>
      <c r="P215" s="31">
        <v>339646.25</v>
      </c>
      <c r="Q215" s="31">
        <v>936643.11</v>
      </c>
      <c r="R215" s="31">
        <v>1338881.8400000001</v>
      </c>
      <c r="S215" s="31">
        <v>1020421.15</v>
      </c>
      <c r="T215" s="31">
        <v>126109.68</v>
      </c>
      <c r="U215" s="31">
        <v>2400</v>
      </c>
      <c r="V215" s="31">
        <v>0</v>
      </c>
      <c r="X215" s="32">
        <f t="shared" si="3"/>
        <v>599865.26</v>
      </c>
    </row>
    <row r="216" spans="1:24" s="33" customFormat="1">
      <c r="A216" s="38" t="s">
        <v>313</v>
      </c>
      <c r="B216" s="31">
        <v>21324821</v>
      </c>
      <c r="C216" s="31">
        <v>0</v>
      </c>
      <c r="D216" s="31">
        <v>908110</v>
      </c>
      <c r="E216" s="31">
        <v>284755.65000000002</v>
      </c>
      <c r="F216" s="31">
        <v>0</v>
      </c>
      <c r="G216" s="31">
        <v>2430169.37</v>
      </c>
      <c r="H216" s="31">
        <v>216639.52</v>
      </c>
      <c r="I216" s="31">
        <v>260117.82</v>
      </c>
      <c r="J216" s="31">
        <v>713827.53</v>
      </c>
      <c r="K216" s="31">
        <v>9312718.5999999996</v>
      </c>
      <c r="L216" s="31">
        <v>1657120.96</v>
      </c>
      <c r="M216" s="31">
        <v>0</v>
      </c>
      <c r="N216" s="31">
        <v>1698521.83</v>
      </c>
      <c r="O216" s="31">
        <v>64757.120000000003</v>
      </c>
      <c r="P216" s="31">
        <v>447329.92</v>
      </c>
      <c r="Q216" s="31">
        <v>1087681.8400000001</v>
      </c>
      <c r="R216" s="31">
        <v>943615.26</v>
      </c>
      <c r="S216" s="31">
        <v>924270.14</v>
      </c>
      <c r="T216" s="31">
        <v>375185.85</v>
      </c>
      <c r="U216" s="31">
        <v>0</v>
      </c>
      <c r="V216" s="31">
        <v>0</v>
      </c>
      <c r="X216" s="32">
        <f t="shared" si="3"/>
        <v>778584.65</v>
      </c>
    </row>
    <row r="217" spans="1:24" s="33" customFormat="1">
      <c r="A217" s="38" t="s">
        <v>314</v>
      </c>
      <c r="B217" s="31">
        <v>68026828</v>
      </c>
      <c r="C217" s="31">
        <v>0</v>
      </c>
      <c r="D217" s="31">
        <v>6225222</v>
      </c>
      <c r="E217" s="31">
        <v>704788.95</v>
      </c>
      <c r="F217" s="31">
        <v>318700.42</v>
      </c>
      <c r="G217" s="31">
        <v>2897838.1</v>
      </c>
      <c r="H217" s="31">
        <v>178876.97</v>
      </c>
      <c r="I217" s="31">
        <v>806810.78</v>
      </c>
      <c r="J217" s="31">
        <v>2473634.65</v>
      </c>
      <c r="K217" s="31">
        <v>34837018.649999999</v>
      </c>
      <c r="L217" s="31">
        <v>4332914.79</v>
      </c>
      <c r="M217" s="31">
        <v>0</v>
      </c>
      <c r="N217" s="31">
        <v>1655601.31</v>
      </c>
      <c r="O217" s="31">
        <v>148553.29999999999</v>
      </c>
      <c r="P217" s="31">
        <v>2891251.53</v>
      </c>
      <c r="Q217" s="31">
        <v>2837056.45</v>
      </c>
      <c r="R217" s="31">
        <v>3830764.41</v>
      </c>
      <c r="S217" s="31">
        <v>3047736.31</v>
      </c>
      <c r="T217" s="31">
        <v>449975.1</v>
      </c>
      <c r="U217" s="31">
        <v>390084.27</v>
      </c>
      <c r="V217" s="31">
        <v>0</v>
      </c>
      <c r="X217" s="32">
        <f t="shared" si="3"/>
        <v>3012272.2199999997</v>
      </c>
    </row>
    <row r="218" spans="1:24" s="33" customFormat="1">
      <c r="A218" s="38" t="s">
        <v>323</v>
      </c>
      <c r="B218" s="31">
        <v>45208092</v>
      </c>
      <c r="C218" s="31">
        <v>0</v>
      </c>
      <c r="D218" s="31">
        <v>0</v>
      </c>
      <c r="E218" s="31">
        <v>578046.9</v>
      </c>
      <c r="F218" s="31">
        <v>0</v>
      </c>
      <c r="G218" s="31">
        <v>949703.67</v>
      </c>
      <c r="H218" s="31">
        <v>120584.7</v>
      </c>
      <c r="I218" s="31">
        <v>937644.49</v>
      </c>
      <c r="J218" s="31">
        <v>1363978.42</v>
      </c>
      <c r="K218" s="31">
        <v>26638182.280000001</v>
      </c>
      <c r="L218" s="31">
        <v>3611943.99</v>
      </c>
      <c r="M218" s="31">
        <v>0</v>
      </c>
      <c r="N218" s="31">
        <v>331800.21999999997</v>
      </c>
      <c r="O218" s="31">
        <v>111246.07</v>
      </c>
      <c r="P218" s="31">
        <v>1611281.96</v>
      </c>
      <c r="Q218" s="31">
        <v>2516303.87</v>
      </c>
      <c r="R218" s="31">
        <v>3233860.36</v>
      </c>
      <c r="S218" s="31">
        <v>2635106.08</v>
      </c>
      <c r="T218" s="31">
        <v>226326.05</v>
      </c>
      <c r="U218" s="31">
        <v>342082.65</v>
      </c>
      <c r="V218" s="31">
        <v>0</v>
      </c>
      <c r="X218" s="32">
        <f t="shared" si="3"/>
        <v>1817307.1400000001</v>
      </c>
    </row>
    <row r="219" spans="1:24" s="33" customFormat="1">
      <c r="A219" s="38" t="s">
        <v>370</v>
      </c>
      <c r="B219" s="31">
        <v>45312226</v>
      </c>
      <c r="C219" s="31">
        <v>38954.949999999997</v>
      </c>
      <c r="D219" s="31">
        <v>2550967</v>
      </c>
      <c r="E219" s="31">
        <v>316417.83</v>
      </c>
      <c r="F219" s="31">
        <v>595451.16</v>
      </c>
      <c r="G219" s="31">
        <v>2072305.42</v>
      </c>
      <c r="H219" s="31">
        <v>160510.32999999999</v>
      </c>
      <c r="I219" s="31">
        <v>483089.94</v>
      </c>
      <c r="J219" s="31">
        <v>1151532.3</v>
      </c>
      <c r="K219" s="31">
        <v>18186754.440000001</v>
      </c>
      <c r="L219" s="31">
        <v>2517395.81</v>
      </c>
      <c r="M219" s="31">
        <v>0</v>
      </c>
      <c r="N219" s="31">
        <v>10656604.35</v>
      </c>
      <c r="O219" s="31">
        <v>102605.31</v>
      </c>
      <c r="P219" s="31">
        <v>1856755.38</v>
      </c>
      <c r="Q219" s="31">
        <v>1792333.72</v>
      </c>
      <c r="R219" s="31">
        <v>1863781.03</v>
      </c>
      <c r="S219" s="31">
        <v>393402.61</v>
      </c>
      <c r="T219" s="31">
        <v>317061.48</v>
      </c>
      <c r="U219" s="31">
        <v>256302.73</v>
      </c>
      <c r="V219" s="31">
        <v>0</v>
      </c>
      <c r="X219" s="32">
        <f t="shared" si="3"/>
        <v>1510440.34</v>
      </c>
    </row>
    <row r="220" spans="1:24" s="33" customFormat="1">
      <c r="A220" s="38" t="s">
        <v>315</v>
      </c>
      <c r="B220" s="31">
        <v>84207428</v>
      </c>
      <c r="C220" s="31">
        <v>4800</v>
      </c>
      <c r="D220" s="31">
        <v>0</v>
      </c>
      <c r="E220" s="31">
        <v>994888.39</v>
      </c>
      <c r="F220" s="31">
        <v>0</v>
      </c>
      <c r="G220" s="31">
        <v>6020114.7800000003</v>
      </c>
      <c r="H220" s="31">
        <v>152298.72</v>
      </c>
      <c r="I220" s="31">
        <v>632912.79</v>
      </c>
      <c r="J220" s="31">
        <v>3125266.49</v>
      </c>
      <c r="K220" s="31">
        <v>51572341.909999996</v>
      </c>
      <c r="L220" s="31">
        <v>5711212.6500000004</v>
      </c>
      <c r="M220" s="31">
        <v>0</v>
      </c>
      <c r="N220" s="31">
        <v>532088.62</v>
      </c>
      <c r="O220" s="31">
        <v>252815.47</v>
      </c>
      <c r="P220" s="31">
        <v>2352371.37</v>
      </c>
      <c r="Q220" s="31">
        <v>4584090.16</v>
      </c>
      <c r="R220" s="31">
        <v>4876992.33</v>
      </c>
      <c r="S220" s="31">
        <v>2615924.89</v>
      </c>
      <c r="T220" s="31">
        <v>448537.92</v>
      </c>
      <c r="U220" s="31">
        <v>330771.5</v>
      </c>
      <c r="V220" s="31">
        <v>0</v>
      </c>
      <c r="X220" s="32">
        <f t="shared" si="3"/>
        <v>3708853.4600000004</v>
      </c>
    </row>
    <row r="221" spans="1:24" s="33" customFormat="1">
      <c r="A221" s="38" t="s">
        <v>316</v>
      </c>
      <c r="B221" s="31">
        <v>54870843</v>
      </c>
      <c r="C221" s="31">
        <v>0</v>
      </c>
      <c r="D221" s="31">
        <v>386475</v>
      </c>
      <c r="E221" s="31">
        <v>365251.33</v>
      </c>
      <c r="F221" s="31">
        <v>247997.9</v>
      </c>
      <c r="G221" s="31">
        <v>13752921.300000001</v>
      </c>
      <c r="H221" s="31">
        <v>195775.24</v>
      </c>
      <c r="I221" s="31">
        <v>275533.23</v>
      </c>
      <c r="J221" s="31">
        <v>952269.24</v>
      </c>
      <c r="K221" s="31">
        <v>19804940.949999999</v>
      </c>
      <c r="L221" s="31">
        <v>1739105.73</v>
      </c>
      <c r="M221" s="31">
        <v>0</v>
      </c>
      <c r="N221" s="31">
        <v>11076267.34</v>
      </c>
      <c r="O221" s="31">
        <v>120050.49</v>
      </c>
      <c r="P221" s="31">
        <v>876256.4</v>
      </c>
      <c r="Q221" s="31">
        <v>1242401.6499999999</v>
      </c>
      <c r="R221" s="31">
        <v>2171763.34</v>
      </c>
      <c r="S221" s="31">
        <v>1380647.86</v>
      </c>
      <c r="T221" s="31">
        <v>282615.84999999998</v>
      </c>
      <c r="U221" s="31">
        <v>570.30999999999995</v>
      </c>
      <c r="V221" s="31">
        <v>0</v>
      </c>
      <c r="X221" s="32">
        <f t="shared" si="3"/>
        <v>1072890.04</v>
      </c>
    </row>
    <row r="222" spans="1:24" s="33" customFormat="1">
      <c r="A222" s="38" t="s">
        <v>317</v>
      </c>
      <c r="B222" s="31">
        <v>13587169</v>
      </c>
      <c r="C222" s="31">
        <v>6319.85</v>
      </c>
      <c r="D222" s="31">
        <v>0</v>
      </c>
      <c r="E222" s="31">
        <v>271159.95</v>
      </c>
      <c r="F222" s="31">
        <v>157379.34</v>
      </c>
      <c r="G222" s="31">
        <v>0</v>
      </c>
      <c r="H222" s="31">
        <v>52141.09</v>
      </c>
      <c r="I222" s="31">
        <v>429278.91</v>
      </c>
      <c r="J222" s="31">
        <v>86251.29</v>
      </c>
      <c r="K222" s="31">
        <v>8169714.8499999996</v>
      </c>
      <c r="L222" s="31">
        <v>1059287.94</v>
      </c>
      <c r="M222" s="31">
        <v>0</v>
      </c>
      <c r="N222" s="31">
        <v>97090.13</v>
      </c>
      <c r="O222" s="31">
        <v>46544.37</v>
      </c>
      <c r="P222" s="31">
        <v>1061741.92</v>
      </c>
      <c r="Q222" s="31">
        <v>706557.81</v>
      </c>
      <c r="R222" s="31">
        <v>641922.54</v>
      </c>
      <c r="S222" s="31">
        <v>647444.61</v>
      </c>
      <c r="T222" s="31">
        <v>154334.73000000001</v>
      </c>
      <c r="U222" s="31">
        <v>0</v>
      </c>
      <c r="V222" s="31">
        <v>0</v>
      </c>
      <c r="X222" s="32">
        <f t="shared" si="3"/>
        <v>132795.66</v>
      </c>
    </row>
    <row r="223" spans="1:24" s="33" customFormat="1">
      <c r="A223" s="38" t="s">
        <v>318</v>
      </c>
      <c r="B223" s="31">
        <v>11966774</v>
      </c>
      <c r="C223" s="31">
        <v>0</v>
      </c>
      <c r="D223" s="31">
        <v>479237.5</v>
      </c>
      <c r="E223" s="31">
        <v>128314.54</v>
      </c>
      <c r="F223" s="31">
        <v>0</v>
      </c>
      <c r="G223" s="31">
        <v>-9765.5</v>
      </c>
      <c r="H223" s="31">
        <v>31166.5</v>
      </c>
      <c r="I223" s="31">
        <v>603530.76</v>
      </c>
      <c r="J223" s="31">
        <v>248600.34</v>
      </c>
      <c r="K223" s="31">
        <v>7228891.6799999997</v>
      </c>
      <c r="L223" s="31">
        <v>741324.6</v>
      </c>
      <c r="M223" s="31">
        <v>0</v>
      </c>
      <c r="N223" s="31">
        <v>263193.65000000002</v>
      </c>
      <c r="O223" s="31">
        <v>58848.24</v>
      </c>
      <c r="P223" s="31">
        <v>159998.20000000001</v>
      </c>
      <c r="Q223" s="31">
        <v>578793.06999999995</v>
      </c>
      <c r="R223" s="31">
        <v>863680.5</v>
      </c>
      <c r="S223" s="31">
        <v>500270.18</v>
      </c>
      <c r="T223" s="31">
        <v>90690</v>
      </c>
      <c r="U223" s="31">
        <v>0</v>
      </c>
      <c r="V223" s="31">
        <v>0</v>
      </c>
      <c r="X223" s="32">
        <f t="shared" si="3"/>
        <v>307448.58</v>
      </c>
    </row>
    <row r="224" spans="1:24" s="33" customFormat="1">
      <c r="A224" s="38" t="s">
        <v>371</v>
      </c>
      <c r="B224" s="31">
        <v>15056665</v>
      </c>
      <c r="C224" s="31">
        <v>41119.019999999997</v>
      </c>
      <c r="D224" s="31">
        <v>648850.01</v>
      </c>
      <c r="E224" s="31">
        <v>213049.17</v>
      </c>
      <c r="F224" s="31">
        <v>40180.67</v>
      </c>
      <c r="G224" s="31">
        <v>53508.3</v>
      </c>
      <c r="H224" s="31">
        <v>75808.03</v>
      </c>
      <c r="I224" s="31">
        <v>203527.42</v>
      </c>
      <c r="J224" s="31">
        <v>69590.539999999994</v>
      </c>
      <c r="K224" s="31">
        <v>8299794.6100000003</v>
      </c>
      <c r="L224" s="31">
        <v>1444770.06</v>
      </c>
      <c r="M224" s="31">
        <v>0</v>
      </c>
      <c r="N224" s="31">
        <v>1205055.17</v>
      </c>
      <c r="O224" s="31">
        <v>33722.99</v>
      </c>
      <c r="P224" s="31">
        <v>839978.16</v>
      </c>
      <c r="Q224" s="31">
        <v>938091.21</v>
      </c>
      <c r="R224" s="31">
        <v>606298.47</v>
      </c>
      <c r="S224" s="31">
        <v>43769.58</v>
      </c>
      <c r="T224" s="31">
        <v>266168.26</v>
      </c>
      <c r="U224" s="31">
        <v>33383.019999999997</v>
      </c>
      <c r="V224" s="31">
        <v>0</v>
      </c>
      <c r="X224" s="32">
        <f t="shared" si="3"/>
        <v>136696.54999999999</v>
      </c>
    </row>
    <row r="225" spans="1:24" s="33" customFormat="1">
      <c r="A225" s="38" t="s">
        <v>319</v>
      </c>
      <c r="B225" s="31">
        <v>133888081</v>
      </c>
      <c r="C225" s="31">
        <v>28659.38</v>
      </c>
      <c r="D225" s="31">
        <v>0</v>
      </c>
      <c r="E225" s="31">
        <v>1891512.66</v>
      </c>
      <c r="F225" s="31">
        <v>550597.87</v>
      </c>
      <c r="G225" s="31">
        <v>19400342.969999999</v>
      </c>
      <c r="H225" s="31">
        <v>261830</v>
      </c>
      <c r="I225" s="31">
        <v>1105527.3700000001</v>
      </c>
      <c r="J225" s="31">
        <v>4236092.82</v>
      </c>
      <c r="K225" s="31">
        <v>65903187.859999999</v>
      </c>
      <c r="L225" s="31">
        <v>8638777.9700000007</v>
      </c>
      <c r="M225" s="31">
        <v>0</v>
      </c>
      <c r="N225" s="31">
        <v>1061083.77</v>
      </c>
      <c r="O225" s="31">
        <v>407645.74</v>
      </c>
      <c r="P225" s="31">
        <v>8363609.6299999999</v>
      </c>
      <c r="Q225" s="31">
        <v>6576915.2800000003</v>
      </c>
      <c r="R225" s="31">
        <v>6256386.8700000001</v>
      </c>
      <c r="S225" s="31">
        <v>7113751.25</v>
      </c>
      <c r="T225" s="31">
        <v>1399343.32</v>
      </c>
      <c r="U225" s="31">
        <v>692816.26</v>
      </c>
      <c r="V225" s="31">
        <v>0</v>
      </c>
      <c r="X225" s="32">
        <f t="shared" si="3"/>
        <v>5336554.82</v>
      </c>
    </row>
    <row r="226" spans="1:24" s="33" customFormat="1">
      <c r="A226" s="38" t="s">
        <v>320</v>
      </c>
      <c r="B226" s="31">
        <v>18871269</v>
      </c>
      <c r="C226" s="31">
        <v>9610.8799999999992</v>
      </c>
      <c r="D226" s="31">
        <v>0</v>
      </c>
      <c r="E226" s="31">
        <v>243972.77</v>
      </c>
      <c r="F226" s="31">
        <v>408506.22</v>
      </c>
      <c r="G226" s="31">
        <v>0</v>
      </c>
      <c r="H226" s="31">
        <v>34748</v>
      </c>
      <c r="I226" s="31">
        <v>385640.52</v>
      </c>
      <c r="J226" s="31">
        <v>468211.45</v>
      </c>
      <c r="K226" s="31">
        <v>10428014.960000001</v>
      </c>
      <c r="L226" s="31">
        <v>1430036.18</v>
      </c>
      <c r="M226" s="31">
        <v>0</v>
      </c>
      <c r="N226" s="31">
        <v>1089166.03</v>
      </c>
      <c r="O226" s="31">
        <v>338246.36</v>
      </c>
      <c r="P226" s="31">
        <v>702259.58</v>
      </c>
      <c r="Q226" s="31">
        <v>1068614.1399999999</v>
      </c>
      <c r="R226" s="31">
        <v>1023840.02</v>
      </c>
      <c r="S226" s="31">
        <v>894622.27</v>
      </c>
      <c r="T226" s="31">
        <v>340560.75</v>
      </c>
      <c r="U226" s="31">
        <v>5218.88</v>
      </c>
      <c r="V226" s="31">
        <v>0</v>
      </c>
      <c r="X226" s="32">
        <f t="shared" si="3"/>
        <v>811676.69000000006</v>
      </c>
    </row>
    <row r="227" spans="1:24" s="33" customFormat="1">
      <c r="A227" s="38" t="s">
        <v>321</v>
      </c>
      <c r="B227" s="31">
        <v>13722932</v>
      </c>
      <c r="C227" s="31">
        <v>45515.68</v>
      </c>
      <c r="D227" s="31">
        <v>180565.79</v>
      </c>
      <c r="E227" s="31">
        <v>186472.11</v>
      </c>
      <c r="F227" s="31">
        <v>0</v>
      </c>
      <c r="G227" s="31">
        <v>0</v>
      </c>
      <c r="H227" s="31">
        <v>292803.08</v>
      </c>
      <c r="I227" s="31">
        <v>687804.53</v>
      </c>
      <c r="J227" s="31">
        <v>778648.91</v>
      </c>
      <c r="K227" s="31">
        <v>6086359.4299999997</v>
      </c>
      <c r="L227" s="31">
        <v>2062207.5</v>
      </c>
      <c r="M227" s="31">
        <v>0</v>
      </c>
      <c r="N227" s="31">
        <v>0</v>
      </c>
      <c r="O227" s="31">
        <v>146427.07</v>
      </c>
      <c r="P227" s="31">
        <v>639523.97</v>
      </c>
      <c r="Q227" s="31">
        <v>667756.53</v>
      </c>
      <c r="R227" s="31">
        <v>746114.9</v>
      </c>
      <c r="S227" s="31">
        <v>813085.26</v>
      </c>
      <c r="T227" s="31">
        <v>389647.11</v>
      </c>
      <c r="U227" s="31">
        <v>0</v>
      </c>
      <c r="V227" s="31">
        <v>0</v>
      </c>
      <c r="X227" s="32">
        <f t="shared" si="3"/>
        <v>925075.98</v>
      </c>
    </row>
    <row r="228" spans="1:24" s="33" customFormat="1">
      <c r="A228" s="38" t="s">
        <v>322</v>
      </c>
      <c r="B228" s="31">
        <v>43479352</v>
      </c>
      <c r="C228" s="31">
        <v>0</v>
      </c>
      <c r="D228" s="31">
        <v>0</v>
      </c>
      <c r="E228" s="31">
        <v>402315.91</v>
      </c>
      <c r="F228" s="31">
        <v>4436.79</v>
      </c>
      <c r="G228" s="31">
        <v>8539412.8300000001</v>
      </c>
      <c r="H228" s="31">
        <v>21646.84</v>
      </c>
      <c r="I228" s="31">
        <v>866107.3</v>
      </c>
      <c r="J228" s="31">
        <v>536214.93999999994</v>
      </c>
      <c r="K228" s="31">
        <v>21697937.859999999</v>
      </c>
      <c r="L228" s="31">
        <v>3197583.9</v>
      </c>
      <c r="M228" s="31">
        <v>0</v>
      </c>
      <c r="N228" s="31">
        <v>2284236.79</v>
      </c>
      <c r="O228" s="31">
        <v>48910.53</v>
      </c>
      <c r="P228" s="31">
        <v>744629.69</v>
      </c>
      <c r="Q228" s="31">
        <v>1295691.25</v>
      </c>
      <c r="R228" s="31">
        <v>1802138.42</v>
      </c>
      <c r="S228" s="31">
        <v>1465931.79</v>
      </c>
      <c r="T228" s="31">
        <v>88379.8</v>
      </c>
      <c r="U228" s="31">
        <v>483777.7</v>
      </c>
      <c r="V228" s="31">
        <v>0</v>
      </c>
      <c r="X228" s="32">
        <f t="shared" si="3"/>
        <v>1068903.17</v>
      </c>
    </row>
    <row r="229" spans="1:24" s="33" customFormat="1">
      <c r="A229" s="38" t="s">
        <v>372</v>
      </c>
      <c r="B229" s="31">
        <v>96838004</v>
      </c>
      <c r="C229" s="31">
        <v>0</v>
      </c>
      <c r="D229" s="31">
        <v>5685500</v>
      </c>
      <c r="E229" s="31">
        <v>939702.51</v>
      </c>
      <c r="F229" s="31">
        <v>454647.84</v>
      </c>
      <c r="G229" s="31">
        <v>7056825.0700000003</v>
      </c>
      <c r="H229" s="31">
        <v>379869.4</v>
      </c>
      <c r="I229" s="31">
        <v>1120496.32</v>
      </c>
      <c r="J229" s="31">
        <v>3159959.02</v>
      </c>
      <c r="K229" s="31">
        <v>48212340.789999999</v>
      </c>
      <c r="L229" s="31">
        <v>6632487.46</v>
      </c>
      <c r="M229" s="31">
        <v>0</v>
      </c>
      <c r="N229" s="31">
        <v>5726000.0099999998</v>
      </c>
      <c r="O229" s="31">
        <v>136471.06</v>
      </c>
      <c r="P229" s="31">
        <v>3361363.14</v>
      </c>
      <c r="Q229" s="31">
        <v>4789828.5199999996</v>
      </c>
      <c r="R229" s="31">
        <v>5298177.9800000004</v>
      </c>
      <c r="S229" s="31">
        <v>2881806.31</v>
      </c>
      <c r="T229" s="31">
        <v>718798.54</v>
      </c>
      <c r="U229" s="31">
        <v>283730.05</v>
      </c>
      <c r="V229" s="31">
        <v>0</v>
      </c>
      <c r="X229" s="32">
        <f t="shared" si="3"/>
        <v>3580160.13</v>
      </c>
    </row>
    <row r="230" spans="1:24" s="33" customFormat="1">
      <c r="A230" s="38" t="s">
        <v>373</v>
      </c>
      <c r="B230" s="31">
        <v>26405457</v>
      </c>
      <c r="C230" s="31">
        <v>93565.34</v>
      </c>
      <c r="D230" s="31">
        <v>0</v>
      </c>
      <c r="E230" s="31">
        <v>453753.64</v>
      </c>
      <c r="F230" s="31">
        <v>97284.98</v>
      </c>
      <c r="G230" s="31">
        <v>1482048.3</v>
      </c>
      <c r="H230" s="31">
        <v>55314.73</v>
      </c>
      <c r="I230" s="31">
        <v>397555.9</v>
      </c>
      <c r="J230" s="31">
        <v>633276.80000000005</v>
      </c>
      <c r="K230" s="31">
        <v>14843463.449999999</v>
      </c>
      <c r="L230" s="31">
        <v>1743606.78</v>
      </c>
      <c r="M230" s="31">
        <v>0</v>
      </c>
      <c r="N230" s="31">
        <v>1390048.64</v>
      </c>
      <c r="O230" s="31">
        <v>74102.820000000007</v>
      </c>
      <c r="P230" s="31">
        <v>1458746.14</v>
      </c>
      <c r="Q230" s="31">
        <v>1164184.52</v>
      </c>
      <c r="R230" s="31">
        <v>1538771.34</v>
      </c>
      <c r="S230" s="31">
        <v>731111.55</v>
      </c>
      <c r="T230" s="31">
        <v>238365.82</v>
      </c>
      <c r="U230" s="31">
        <v>10256.5</v>
      </c>
      <c r="V230" s="31">
        <v>0</v>
      </c>
      <c r="X230" s="32">
        <f t="shared" si="3"/>
        <v>717636.12000000011</v>
      </c>
    </row>
    <row r="231" spans="1:24" s="33" customFormat="1">
      <c r="A231" s="38" t="s">
        <v>324</v>
      </c>
      <c r="B231" s="31">
        <v>112141767</v>
      </c>
      <c r="C231" s="31">
        <v>58108.9</v>
      </c>
      <c r="D231" s="31">
        <v>4115175</v>
      </c>
      <c r="E231" s="31">
        <v>1010377.93</v>
      </c>
      <c r="F231" s="31">
        <v>58051.3</v>
      </c>
      <c r="G231" s="31">
        <v>5498674.1200000001</v>
      </c>
      <c r="H231" s="31">
        <v>252832.85</v>
      </c>
      <c r="I231" s="31">
        <v>564847.4</v>
      </c>
      <c r="J231" s="31">
        <v>2070742.07</v>
      </c>
      <c r="K231" s="31">
        <v>59083330.009999998</v>
      </c>
      <c r="L231" s="31">
        <v>6731591.8899999997</v>
      </c>
      <c r="M231" s="31">
        <v>0</v>
      </c>
      <c r="N231" s="31">
        <v>11103751.91</v>
      </c>
      <c r="O231" s="31">
        <v>427910.65</v>
      </c>
      <c r="P231" s="31">
        <v>3259912.24</v>
      </c>
      <c r="Q231" s="31">
        <v>5683841.8200000003</v>
      </c>
      <c r="R231" s="31">
        <v>5865692.8200000003</v>
      </c>
      <c r="S231" s="31">
        <v>5643224.25</v>
      </c>
      <c r="T231" s="31">
        <v>417601.23</v>
      </c>
      <c r="U231" s="31">
        <v>296100.18</v>
      </c>
      <c r="V231" s="31">
        <v>0</v>
      </c>
      <c r="X231" s="32">
        <f t="shared" si="3"/>
        <v>2794752.9000000004</v>
      </c>
    </row>
    <row r="232" spans="1:24" s="33" customFormat="1">
      <c r="A232" s="38" t="s">
        <v>325</v>
      </c>
      <c r="B232" s="31">
        <v>137389282</v>
      </c>
      <c r="C232" s="31">
        <v>0</v>
      </c>
      <c r="D232" s="31">
        <v>6632923.8399999999</v>
      </c>
      <c r="E232" s="31">
        <v>1522401.06</v>
      </c>
      <c r="F232" s="31">
        <v>1796108.52</v>
      </c>
      <c r="G232" s="31">
        <v>5968354.6500000004</v>
      </c>
      <c r="H232" s="31">
        <v>569781.25</v>
      </c>
      <c r="I232" s="31">
        <v>1359739.27</v>
      </c>
      <c r="J232" s="31">
        <v>2208830.69</v>
      </c>
      <c r="K232" s="31">
        <v>77314921.040000007</v>
      </c>
      <c r="L232" s="31">
        <v>8590595.0500000007</v>
      </c>
      <c r="M232" s="31">
        <v>0</v>
      </c>
      <c r="N232" s="31">
        <v>3960964.42</v>
      </c>
      <c r="O232" s="31">
        <v>1731878.66</v>
      </c>
      <c r="P232" s="31">
        <v>3382332.48</v>
      </c>
      <c r="Q232" s="31">
        <v>7704305.2800000003</v>
      </c>
      <c r="R232" s="31">
        <v>5714770.9500000002</v>
      </c>
      <c r="S232" s="31">
        <v>6739941.5099999998</v>
      </c>
      <c r="T232" s="31">
        <v>1049730.1200000001</v>
      </c>
      <c r="U232" s="31">
        <v>1141703.3500000001</v>
      </c>
      <c r="V232" s="31">
        <v>0</v>
      </c>
      <c r="X232" s="32">
        <f t="shared" si="3"/>
        <v>5082412.6999999993</v>
      </c>
    </row>
    <row r="233" spans="1:24" s="33" customFormat="1">
      <c r="A233" s="38" t="s">
        <v>326</v>
      </c>
      <c r="B233" s="31">
        <v>80280621</v>
      </c>
      <c r="C233" s="31">
        <v>0</v>
      </c>
      <c r="D233" s="31">
        <v>2045370.81</v>
      </c>
      <c r="E233" s="31">
        <v>966394.03</v>
      </c>
      <c r="F233" s="31">
        <v>3254.73</v>
      </c>
      <c r="G233" s="31">
        <v>3745458.91</v>
      </c>
      <c r="H233" s="31">
        <v>275194.81</v>
      </c>
      <c r="I233" s="31">
        <v>529518.74</v>
      </c>
      <c r="J233" s="31">
        <v>1622862.21</v>
      </c>
      <c r="K233" s="31">
        <v>40256655.289999999</v>
      </c>
      <c r="L233" s="31">
        <v>4506106.82</v>
      </c>
      <c r="M233" s="31">
        <v>0</v>
      </c>
      <c r="N233" s="31">
        <v>11388163.470000001</v>
      </c>
      <c r="O233" s="31">
        <v>939530.74</v>
      </c>
      <c r="P233" s="31">
        <v>2856761.4</v>
      </c>
      <c r="Q233" s="31">
        <v>3448603.93</v>
      </c>
      <c r="R233" s="31">
        <v>3608648.67</v>
      </c>
      <c r="S233" s="31">
        <v>3267512.29</v>
      </c>
      <c r="T233" s="31">
        <v>446374.40000000002</v>
      </c>
      <c r="U233" s="31">
        <v>374209.39</v>
      </c>
      <c r="V233" s="31">
        <v>0</v>
      </c>
      <c r="X233" s="32">
        <f t="shared" si="3"/>
        <v>2936602.3400000003</v>
      </c>
    </row>
    <row r="234" spans="1:24" s="33" customFormat="1">
      <c r="A234" s="38" t="s">
        <v>327</v>
      </c>
      <c r="B234" s="31">
        <v>8883374</v>
      </c>
      <c r="C234" s="31">
        <v>0</v>
      </c>
      <c r="D234" s="31">
        <v>786526</v>
      </c>
      <c r="E234" s="31">
        <v>9406.86</v>
      </c>
      <c r="F234" s="31">
        <v>0</v>
      </c>
      <c r="G234" s="31">
        <v>109486.65</v>
      </c>
      <c r="H234" s="31">
        <v>474</v>
      </c>
      <c r="I234" s="31">
        <v>500144.33</v>
      </c>
      <c r="J234" s="31">
        <v>222427.88</v>
      </c>
      <c r="K234" s="31">
        <v>4198376.41</v>
      </c>
      <c r="L234" s="31">
        <v>750874.18</v>
      </c>
      <c r="M234" s="31">
        <v>0</v>
      </c>
      <c r="N234" s="31">
        <v>2685.76</v>
      </c>
      <c r="O234" s="31">
        <v>161194.82999999999</v>
      </c>
      <c r="P234" s="31">
        <v>137885.18</v>
      </c>
      <c r="Q234" s="31">
        <v>626594.63</v>
      </c>
      <c r="R234" s="31">
        <v>522033.8</v>
      </c>
      <c r="S234" s="31">
        <v>598514.36</v>
      </c>
      <c r="T234" s="31">
        <v>256748.9</v>
      </c>
      <c r="U234" s="31">
        <v>0</v>
      </c>
      <c r="V234" s="31">
        <v>0</v>
      </c>
      <c r="X234" s="32">
        <f t="shared" si="3"/>
        <v>383622.70999999996</v>
      </c>
    </row>
    <row r="235" spans="1:24" s="33" customFormat="1">
      <c r="A235" s="38" t="s">
        <v>328</v>
      </c>
      <c r="B235" s="31">
        <v>51198197</v>
      </c>
      <c r="C235" s="31">
        <v>0</v>
      </c>
      <c r="D235" s="31">
        <v>2124815.13</v>
      </c>
      <c r="E235" s="31">
        <v>360203.37</v>
      </c>
      <c r="F235" s="31">
        <v>0</v>
      </c>
      <c r="G235" s="31">
        <v>6544228.4000000004</v>
      </c>
      <c r="H235" s="31">
        <v>1591</v>
      </c>
      <c r="I235" s="31">
        <v>762830.36</v>
      </c>
      <c r="J235" s="31">
        <v>1544803.04</v>
      </c>
      <c r="K235" s="31">
        <v>20013053.350000001</v>
      </c>
      <c r="L235" s="31">
        <v>2703116.94</v>
      </c>
      <c r="M235" s="31">
        <v>0</v>
      </c>
      <c r="N235" s="31">
        <v>9198458.7100000009</v>
      </c>
      <c r="O235" s="31">
        <v>102873.3</v>
      </c>
      <c r="P235" s="31">
        <v>1030527.11</v>
      </c>
      <c r="Q235" s="31">
        <v>2392737.35</v>
      </c>
      <c r="R235" s="31">
        <v>1922129.78</v>
      </c>
      <c r="S235" s="31">
        <v>1998083.51</v>
      </c>
      <c r="T235" s="31">
        <v>498345</v>
      </c>
      <c r="U235" s="31">
        <v>401.03</v>
      </c>
      <c r="V235" s="31">
        <v>0</v>
      </c>
      <c r="X235" s="32">
        <f t="shared" si="3"/>
        <v>1648077.37</v>
      </c>
    </row>
    <row r="236" spans="1:24" s="33" customFormat="1">
      <c r="A236" s="38" t="s">
        <v>329</v>
      </c>
      <c r="B236" s="31">
        <v>57377057</v>
      </c>
      <c r="C236" s="31">
        <v>0</v>
      </c>
      <c r="D236" s="31">
        <v>3805020</v>
      </c>
      <c r="E236" s="31">
        <v>1070012.3600000001</v>
      </c>
      <c r="F236" s="31">
        <v>5118.8999999999996</v>
      </c>
      <c r="G236" s="31">
        <v>1653307.86</v>
      </c>
      <c r="H236" s="31">
        <v>161556.39000000001</v>
      </c>
      <c r="I236" s="31">
        <v>707811.3</v>
      </c>
      <c r="J236" s="31">
        <v>1606876.78</v>
      </c>
      <c r="K236" s="31">
        <v>31803254.489999998</v>
      </c>
      <c r="L236" s="31">
        <v>3760098.13</v>
      </c>
      <c r="M236" s="31">
        <v>0</v>
      </c>
      <c r="N236" s="31">
        <v>99972.41</v>
      </c>
      <c r="O236" s="31">
        <v>181228.21</v>
      </c>
      <c r="P236" s="31">
        <v>2406630.39</v>
      </c>
      <c r="Q236" s="31">
        <v>3079537.91</v>
      </c>
      <c r="R236" s="31">
        <v>3596506.95</v>
      </c>
      <c r="S236" s="31">
        <v>2741960.91</v>
      </c>
      <c r="T236" s="31">
        <v>698163.51</v>
      </c>
      <c r="U236" s="31">
        <v>0</v>
      </c>
      <c r="V236" s="31">
        <v>0</v>
      </c>
      <c r="X236" s="32">
        <f t="shared" si="3"/>
        <v>1788104.99</v>
      </c>
    </row>
    <row r="237" spans="1:24" s="33" customFormat="1">
      <c r="A237" s="38" t="s">
        <v>330</v>
      </c>
      <c r="B237" s="31">
        <v>5395754</v>
      </c>
      <c r="C237" s="31">
        <v>0</v>
      </c>
      <c r="D237" s="31">
        <v>306930</v>
      </c>
      <c r="E237" s="31">
        <v>101395.49</v>
      </c>
      <c r="F237" s="31">
        <v>0</v>
      </c>
      <c r="G237" s="31">
        <v>19751.45</v>
      </c>
      <c r="H237" s="31">
        <v>3436.61</v>
      </c>
      <c r="I237" s="31">
        <v>321557.36</v>
      </c>
      <c r="J237" s="31">
        <v>163838.99</v>
      </c>
      <c r="K237" s="31">
        <v>2886729.87</v>
      </c>
      <c r="L237" s="31">
        <v>306008.78999999998</v>
      </c>
      <c r="M237" s="31">
        <v>0</v>
      </c>
      <c r="N237" s="31">
        <v>304610.98</v>
      </c>
      <c r="O237" s="31">
        <v>13497</v>
      </c>
      <c r="P237" s="31">
        <v>88842.4</v>
      </c>
      <c r="Q237" s="31">
        <v>319703.05</v>
      </c>
      <c r="R237" s="31">
        <v>298098.86</v>
      </c>
      <c r="S237" s="31">
        <v>178207.13</v>
      </c>
      <c r="T237" s="31">
        <v>83146.259999999995</v>
      </c>
      <c r="U237" s="31">
        <v>0</v>
      </c>
      <c r="V237" s="31">
        <v>0</v>
      </c>
      <c r="X237" s="32">
        <f t="shared" si="3"/>
        <v>177335.99</v>
      </c>
    </row>
    <row r="238" spans="1:24" s="33" customFormat="1">
      <c r="A238" s="38" t="s">
        <v>399</v>
      </c>
      <c r="B238" s="31">
        <v>10102596</v>
      </c>
      <c r="C238" s="31">
        <v>0</v>
      </c>
      <c r="D238" s="31">
        <v>0</v>
      </c>
      <c r="E238" s="31">
        <v>0</v>
      </c>
      <c r="F238" s="31">
        <v>152310.92000000001</v>
      </c>
      <c r="G238" s="31">
        <v>0</v>
      </c>
      <c r="H238" s="31">
        <v>0</v>
      </c>
      <c r="I238" s="31">
        <v>200178.47</v>
      </c>
      <c r="J238" s="31">
        <v>2451157.2599999998</v>
      </c>
      <c r="K238" s="31">
        <v>3420016.59</v>
      </c>
      <c r="L238" s="31">
        <v>342678.17</v>
      </c>
      <c r="M238" s="31">
        <v>0</v>
      </c>
      <c r="N238" s="31">
        <v>1645866.04</v>
      </c>
      <c r="O238" s="31">
        <v>0</v>
      </c>
      <c r="P238" s="31">
        <v>1331801.02</v>
      </c>
      <c r="Q238" s="31">
        <v>250776.14</v>
      </c>
      <c r="R238" s="31">
        <v>0</v>
      </c>
      <c r="S238" s="31">
        <v>0</v>
      </c>
      <c r="T238" s="31">
        <v>307810.92</v>
      </c>
      <c r="U238" s="31">
        <v>0</v>
      </c>
      <c r="V238" s="31">
        <v>0</v>
      </c>
      <c r="X238" s="32">
        <f t="shared" si="3"/>
        <v>2451157.2599999998</v>
      </c>
    </row>
    <row r="239" spans="1:24" s="33" customFormat="1">
      <c r="A239" s="38" t="s">
        <v>331</v>
      </c>
      <c r="B239" s="31">
        <v>11959423</v>
      </c>
      <c r="C239" s="31">
        <v>0</v>
      </c>
      <c r="D239" s="31">
        <v>321824.25</v>
      </c>
      <c r="E239" s="31">
        <v>142971.63</v>
      </c>
      <c r="F239" s="31">
        <v>-158.21</v>
      </c>
      <c r="G239" s="31">
        <v>0</v>
      </c>
      <c r="H239" s="31">
        <v>0</v>
      </c>
      <c r="I239" s="31">
        <v>369312.22</v>
      </c>
      <c r="J239" s="31">
        <v>225342.94</v>
      </c>
      <c r="K239" s="31">
        <v>6334688.8700000001</v>
      </c>
      <c r="L239" s="31">
        <v>902772.42</v>
      </c>
      <c r="M239" s="31">
        <v>0</v>
      </c>
      <c r="N239" s="31">
        <v>675803.01</v>
      </c>
      <c r="O239" s="31">
        <v>23337.599999999999</v>
      </c>
      <c r="P239" s="31">
        <v>393403.7</v>
      </c>
      <c r="Q239" s="31">
        <v>709477.36</v>
      </c>
      <c r="R239" s="31">
        <v>712649.1</v>
      </c>
      <c r="S239" s="31">
        <v>739807.78</v>
      </c>
      <c r="T239" s="31">
        <v>320533.33</v>
      </c>
      <c r="U239" s="31">
        <v>87657.33</v>
      </c>
      <c r="V239" s="31">
        <v>0</v>
      </c>
      <c r="X239" s="32">
        <f t="shared" si="3"/>
        <v>336337.87</v>
      </c>
    </row>
    <row r="240" spans="1:24" s="33" customFormat="1">
      <c r="A240" s="38" t="s">
        <v>332</v>
      </c>
      <c r="B240" s="31">
        <v>51340308</v>
      </c>
      <c r="C240" s="31">
        <v>0</v>
      </c>
      <c r="D240" s="31">
        <v>3274800</v>
      </c>
      <c r="E240" s="31">
        <v>776119.5</v>
      </c>
      <c r="F240" s="31">
        <v>385158.98</v>
      </c>
      <c r="G240" s="31">
        <v>1446266.06</v>
      </c>
      <c r="H240" s="31">
        <v>141938.47</v>
      </c>
      <c r="I240" s="31">
        <v>744288.71</v>
      </c>
      <c r="J240" s="31">
        <v>834927.31</v>
      </c>
      <c r="K240" s="31">
        <v>26235142.68</v>
      </c>
      <c r="L240" s="31">
        <v>2428644.13</v>
      </c>
      <c r="M240" s="31">
        <v>0</v>
      </c>
      <c r="N240" s="31">
        <v>5144931.95</v>
      </c>
      <c r="O240" s="31">
        <v>496341.95</v>
      </c>
      <c r="P240" s="31">
        <v>1656376.11</v>
      </c>
      <c r="Q240" s="31">
        <v>2650412.17</v>
      </c>
      <c r="R240" s="31">
        <v>2215761.2599999998</v>
      </c>
      <c r="S240" s="31">
        <v>2279330.9500000002</v>
      </c>
      <c r="T240" s="31">
        <v>296564</v>
      </c>
      <c r="U240" s="31">
        <v>333303.31</v>
      </c>
      <c r="V240" s="31">
        <v>0</v>
      </c>
      <c r="X240" s="32">
        <f t="shared" si="3"/>
        <v>1664572.57</v>
      </c>
    </row>
    <row r="241" spans="1:24" s="33" customFormat="1">
      <c r="A241" s="38" t="s">
        <v>333</v>
      </c>
      <c r="B241" s="31">
        <v>151521494</v>
      </c>
      <c r="C241" s="31">
        <v>376762.37</v>
      </c>
      <c r="D241" s="31">
        <v>10845288.5</v>
      </c>
      <c r="E241" s="31">
        <v>2328710.04</v>
      </c>
      <c r="F241" s="31">
        <v>0</v>
      </c>
      <c r="G241" s="31">
        <v>3058283.4</v>
      </c>
      <c r="H241" s="31">
        <v>195375.24</v>
      </c>
      <c r="I241" s="31">
        <v>667034.30000000005</v>
      </c>
      <c r="J241" s="31">
        <v>3395476.03</v>
      </c>
      <c r="K241" s="31">
        <v>74229668.480000004</v>
      </c>
      <c r="L241" s="31">
        <v>8517380.8300000001</v>
      </c>
      <c r="M241" s="31">
        <v>0</v>
      </c>
      <c r="N241" s="31">
        <v>12393013.140000001</v>
      </c>
      <c r="O241" s="31">
        <v>304964.02</v>
      </c>
      <c r="P241" s="31">
        <v>7002414.0499999998</v>
      </c>
      <c r="Q241" s="31">
        <v>8175800.0499999998</v>
      </c>
      <c r="R241" s="31">
        <v>10763049.26</v>
      </c>
      <c r="S241" s="31">
        <v>4857649.97</v>
      </c>
      <c r="T241" s="31">
        <v>1401230.23</v>
      </c>
      <c r="U241" s="31">
        <v>3009393.95</v>
      </c>
      <c r="V241" s="31">
        <v>0</v>
      </c>
      <c r="X241" s="32">
        <f t="shared" si="3"/>
        <v>6709834</v>
      </c>
    </row>
    <row r="242" spans="1:24" s="33" customFormat="1">
      <c r="A242" s="38" t="s">
        <v>334</v>
      </c>
      <c r="B242" s="31">
        <v>13346361</v>
      </c>
      <c r="C242" s="31">
        <v>0</v>
      </c>
      <c r="D242" s="31">
        <v>0</v>
      </c>
      <c r="E242" s="31">
        <v>173742.84</v>
      </c>
      <c r="F242" s="31">
        <v>121123.94</v>
      </c>
      <c r="G242" s="31">
        <v>289378.59999999998</v>
      </c>
      <c r="H242" s="31">
        <v>157893.79</v>
      </c>
      <c r="I242" s="31">
        <v>379149.05</v>
      </c>
      <c r="J242" s="31">
        <v>351986.86</v>
      </c>
      <c r="K242" s="31">
        <v>7943244.5300000003</v>
      </c>
      <c r="L242" s="31">
        <v>854439.32</v>
      </c>
      <c r="M242" s="31">
        <v>0</v>
      </c>
      <c r="N242" s="31">
        <v>133164.72</v>
      </c>
      <c r="O242" s="31">
        <v>79813.56</v>
      </c>
      <c r="P242" s="31">
        <v>464925.75</v>
      </c>
      <c r="Q242" s="31">
        <v>797600.76</v>
      </c>
      <c r="R242" s="31">
        <v>766990.92</v>
      </c>
      <c r="S242" s="31">
        <v>688603.47</v>
      </c>
      <c r="T242" s="31">
        <v>144302.94</v>
      </c>
      <c r="U242" s="31">
        <v>0</v>
      </c>
      <c r="V242" s="31">
        <v>0</v>
      </c>
      <c r="X242" s="32">
        <f t="shared" si="3"/>
        <v>431800.42</v>
      </c>
    </row>
    <row r="243" spans="1:24" s="33" customFormat="1">
      <c r="A243" s="38" t="s">
        <v>335</v>
      </c>
      <c r="B243" s="31">
        <v>22140168</v>
      </c>
      <c r="C243" s="31">
        <v>0</v>
      </c>
      <c r="D243" s="31">
        <v>1017436.07</v>
      </c>
      <c r="E243" s="31">
        <v>317289.90999999997</v>
      </c>
      <c r="F243" s="31">
        <v>0</v>
      </c>
      <c r="G243" s="31">
        <v>455357.4</v>
      </c>
      <c r="H243" s="31">
        <v>37231.550000000003</v>
      </c>
      <c r="I243" s="31">
        <v>397426.93</v>
      </c>
      <c r="J243" s="31">
        <v>487607.34</v>
      </c>
      <c r="K243" s="31">
        <v>11491321.74</v>
      </c>
      <c r="L243" s="31">
        <v>1487186.31</v>
      </c>
      <c r="M243" s="31">
        <v>0</v>
      </c>
      <c r="N243" s="31">
        <v>1791658.9</v>
      </c>
      <c r="O243" s="31">
        <v>64570.28</v>
      </c>
      <c r="P243" s="31">
        <v>735081.41</v>
      </c>
      <c r="Q243" s="31">
        <v>969248.22</v>
      </c>
      <c r="R243" s="31">
        <v>1332578.8799999999</v>
      </c>
      <c r="S243" s="31">
        <v>1145483.32</v>
      </c>
      <c r="T243" s="31">
        <v>271393.76</v>
      </c>
      <c r="U243" s="31">
        <v>139295.67000000001</v>
      </c>
      <c r="V243" s="31">
        <v>0</v>
      </c>
      <c r="X243" s="32">
        <f t="shared" si="3"/>
        <v>691473.29</v>
      </c>
    </row>
    <row r="244" spans="1:24" s="33" customFormat="1">
      <c r="A244" s="38" t="s">
        <v>336</v>
      </c>
      <c r="B244" s="31">
        <v>23168930</v>
      </c>
      <c r="C244" s="31">
        <v>0</v>
      </c>
      <c r="D244" s="31">
        <v>883567</v>
      </c>
      <c r="E244" s="31">
        <v>240864.91</v>
      </c>
      <c r="F244" s="31">
        <v>0</v>
      </c>
      <c r="G244" s="31">
        <v>0</v>
      </c>
      <c r="H244" s="31">
        <v>109314.75</v>
      </c>
      <c r="I244" s="31">
        <v>449819.18</v>
      </c>
      <c r="J244" s="31">
        <v>1570651.46</v>
      </c>
      <c r="K244" s="31">
        <v>10536995.76</v>
      </c>
      <c r="L244" s="31">
        <v>2034226.27</v>
      </c>
      <c r="M244" s="31">
        <v>0</v>
      </c>
      <c r="N244" s="31">
        <v>3137660.11</v>
      </c>
      <c r="O244" s="31">
        <v>83664.95</v>
      </c>
      <c r="P244" s="31">
        <v>697710.17</v>
      </c>
      <c r="Q244" s="31">
        <v>1267361.3400000001</v>
      </c>
      <c r="R244" s="31">
        <v>929688.83</v>
      </c>
      <c r="S244" s="31">
        <v>1127758.42</v>
      </c>
      <c r="T244" s="31">
        <v>99647.1</v>
      </c>
      <c r="U244" s="31">
        <v>0</v>
      </c>
      <c r="V244" s="31">
        <v>0</v>
      </c>
      <c r="X244" s="32">
        <f t="shared" si="3"/>
        <v>1654316.41</v>
      </c>
    </row>
    <row r="245" spans="1:24" s="33" customFormat="1">
      <c r="A245" s="38" t="s">
        <v>337</v>
      </c>
      <c r="B245" s="31">
        <v>35419313</v>
      </c>
      <c r="C245" s="31">
        <v>0</v>
      </c>
      <c r="D245" s="31">
        <v>1760979.2</v>
      </c>
      <c r="E245" s="31">
        <v>565173.69999999995</v>
      </c>
      <c r="F245" s="31">
        <v>156979.89000000001</v>
      </c>
      <c r="G245" s="31">
        <v>7750</v>
      </c>
      <c r="H245" s="31">
        <v>37496.800000000003</v>
      </c>
      <c r="I245" s="31">
        <v>411502.18</v>
      </c>
      <c r="J245" s="31">
        <v>1472809.96</v>
      </c>
      <c r="K245" s="31">
        <v>18344603.890000001</v>
      </c>
      <c r="L245" s="31">
        <v>2442907.19</v>
      </c>
      <c r="M245" s="31">
        <v>0</v>
      </c>
      <c r="N245" s="31">
        <v>2072371.13</v>
      </c>
      <c r="O245" s="31">
        <v>286514.28999999998</v>
      </c>
      <c r="P245" s="31">
        <v>1151714.75</v>
      </c>
      <c r="Q245" s="31">
        <v>1806930.07</v>
      </c>
      <c r="R245" s="31">
        <v>2230246.96</v>
      </c>
      <c r="S245" s="31">
        <v>1945014.52</v>
      </c>
      <c r="T245" s="31">
        <v>308223.98</v>
      </c>
      <c r="U245" s="31">
        <v>418094.56</v>
      </c>
      <c r="V245" s="31">
        <v>0</v>
      </c>
      <c r="X245" s="32">
        <f t="shared" si="3"/>
        <v>2177418.81</v>
      </c>
    </row>
    <row r="246" spans="1:24">
      <c r="A246" s="35" t="s">
        <v>491</v>
      </c>
      <c r="B246" s="51">
        <f>SUM(B2:B245)</f>
        <v>21252441447</v>
      </c>
      <c r="C246" s="51">
        <f t="shared" ref="C246:V246" si="4">SUM(C2:C245)</f>
        <v>37236704.360000007</v>
      </c>
      <c r="D246" s="51">
        <f t="shared" si="4"/>
        <v>842342387.36000037</v>
      </c>
      <c r="E246" s="51">
        <f t="shared" si="4"/>
        <v>248051099.88999996</v>
      </c>
      <c r="F246" s="51">
        <f t="shared" si="4"/>
        <v>70580036.840000033</v>
      </c>
      <c r="G246" s="51">
        <f t="shared" si="4"/>
        <v>1699696314.9600003</v>
      </c>
      <c r="H246" s="51">
        <f t="shared" si="4"/>
        <v>35881794.630000003</v>
      </c>
      <c r="I246" s="51">
        <f t="shared" si="4"/>
        <v>207579108.1100001</v>
      </c>
      <c r="J246" s="51">
        <f t="shared" si="4"/>
        <v>571930570.22000039</v>
      </c>
      <c r="K246" s="51">
        <f t="shared" si="4"/>
        <v>10848808335.630009</v>
      </c>
      <c r="L246" s="51">
        <f t="shared" si="4"/>
        <v>1292799109.6200004</v>
      </c>
      <c r="M246" s="51">
        <f t="shared" si="4"/>
        <v>0</v>
      </c>
      <c r="N246" s="51">
        <f t="shared" si="4"/>
        <v>1327350453.25</v>
      </c>
      <c r="O246" s="51">
        <f t="shared" si="4"/>
        <v>120487524.76999994</v>
      </c>
      <c r="P246" s="51">
        <f t="shared" si="4"/>
        <v>594540203.86000001</v>
      </c>
      <c r="Q246" s="51">
        <f t="shared" si="4"/>
        <v>1018129624.55</v>
      </c>
      <c r="R246" s="51">
        <f t="shared" si="4"/>
        <v>957046034.23999941</v>
      </c>
      <c r="S246" s="51">
        <f t="shared" si="4"/>
        <v>891478670.95000017</v>
      </c>
      <c r="T246" s="51">
        <f t="shared" si="4"/>
        <v>214280483.36999995</v>
      </c>
      <c r="U246" s="51">
        <f t="shared" si="4"/>
        <v>274222988.43999988</v>
      </c>
      <c r="V246" s="51">
        <f t="shared" si="4"/>
        <v>0</v>
      </c>
      <c r="X246" s="32">
        <f t="shared" si="3"/>
        <v>966641083.43000031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opLeftCell="A167" workbookViewId="0"/>
  </sheetViews>
  <sheetFormatPr defaultColWidth="11" defaultRowHeight="15.75"/>
  <cols>
    <col min="2" max="2" width="29.625" customWidth="1"/>
  </cols>
  <sheetData>
    <row r="1" spans="1:17">
      <c r="A1" t="s">
        <v>178</v>
      </c>
    </row>
    <row r="2" spans="1:17">
      <c r="A2" t="s">
        <v>655</v>
      </c>
    </row>
    <row r="3" spans="1:17">
      <c r="A3" t="s">
        <v>656</v>
      </c>
    </row>
    <row r="4" spans="1:17">
      <c r="A4" t="s">
        <v>657</v>
      </c>
    </row>
    <row r="5" spans="1:17">
      <c r="A5" t="s">
        <v>446</v>
      </c>
      <c r="B5" t="s">
        <v>658</v>
      </c>
      <c r="C5" t="s">
        <v>659</v>
      </c>
      <c r="D5" t="s">
        <v>660</v>
      </c>
      <c r="E5" t="s">
        <v>661</v>
      </c>
      <c r="F5" t="s">
        <v>662</v>
      </c>
      <c r="G5" t="s">
        <v>663</v>
      </c>
      <c r="H5" t="s">
        <v>664</v>
      </c>
      <c r="I5" t="s">
        <v>665</v>
      </c>
      <c r="J5" t="s">
        <v>666</v>
      </c>
      <c r="K5" t="s">
        <v>667</v>
      </c>
      <c r="L5" t="s">
        <v>668</v>
      </c>
      <c r="M5" t="s">
        <v>669</v>
      </c>
      <c r="N5" t="s">
        <v>670</v>
      </c>
      <c r="O5" t="s">
        <v>671</v>
      </c>
      <c r="P5" t="s">
        <v>672</v>
      </c>
      <c r="Q5" t="s">
        <v>673</v>
      </c>
    </row>
    <row r="6" spans="1:17">
      <c r="A6">
        <v>601</v>
      </c>
      <c r="B6" t="s">
        <v>179</v>
      </c>
      <c r="C6">
        <v>3655</v>
      </c>
      <c r="D6">
        <v>248</v>
      </c>
      <c r="E6">
        <v>294</v>
      </c>
      <c r="F6">
        <v>294</v>
      </c>
      <c r="G6">
        <v>275</v>
      </c>
      <c r="H6">
        <v>276</v>
      </c>
      <c r="I6">
        <v>272</v>
      </c>
      <c r="J6">
        <v>259</v>
      </c>
      <c r="K6">
        <v>259</v>
      </c>
      <c r="L6">
        <v>246</v>
      </c>
      <c r="M6">
        <v>260</v>
      </c>
      <c r="N6">
        <v>276</v>
      </c>
      <c r="O6">
        <v>228</v>
      </c>
      <c r="P6">
        <v>245</v>
      </c>
      <c r="Q6">
        <v>223</v>
      </c>
    </row>
    <row r="7" spans="1:17">
      <c r="A7">
        <v>602</v>
      </c>
      <c r="B7" t="s">
        <v>180</v>
      </c>
      <c r="C7">
        <v>1678</v>
      </c>
      <c r="D7">
        <v>110</v>
      </c>
      <c r="E7">
        <v>146</v>
      </c>
      <c r="F7">
        <v>134</v>
      </c>
      <c r="G7">
        <v>131</v>
      </c>
      <c r="H7">
        <v>126</v>
      </c>
      <c r="I7">
        <v>115</v>
      </c>
      <c r="J7">
        <v>108</v>
      </c>
      <c r="K7">
        <v>126</v>
      </c>
      <c r="L7">
        <v>141</v>
      </c>
      <c r="M7">
        <v>122</v>
      </c>
      <c r="N7">
        <v>132</v>
      </c>
      <c r="O7">
        <v>105</v>
      </c>
      <c r="P7">
        <v>97</v>
      </c>
      <c r="Q7">
        <v>85</v>
      </c>
    </row>
    <row r="8" spans="1:17">
      <c r="A8">
        <v>761</v>
      </c>
      <c r="B8" t="s">
        <v>338</v>
      </c>
      <c r="C8">
        <v>50708</v>
      </c>
      <c r="D8">
        <v>1193</v>
      </c>
      <c r="E8">
        <v>5074</v>
      </c>
      <c r="F8">
        <v>4902</v>
      </c>
      <c r="G8">
        <v>4672</v>
      </c>
      <c r="H8">
        <v>4558</v>
      </c>
      <c r="I8">
        <v>4133</v>
      </c>
      <c r="J8">
        <v>4015</v>
      </c>
      <c r="K8">
        <v>3544</v>
      </c>
      <c r="L8">
        <v>3564</v>
      </c>
      <c r="M8">
        <v>3453</v>
      </c>
      <c r="N8">
        <v>4290</v>
      </c>
      <c r="O8">
        <v>2833</v>
      </c>
      <c r="P8">
        <v>2219</v>
      </c>
      <c r="Q8">
        <v>2258</v>
      </c>
    </row>
    <row r="9" spans="1:17">
      <c r="A9">
        <v>603</v>
      </c>
      <c r="B9" t="s">
        <v>181</v>
      </c>
      <c r="C9">
        <v>2103</v>
      </c>
      <c r="D9">
        <v>107</v>
      </c>
      <c r="E9">
        <v>163</v>
      </c>
      <c r="F9">
        <v>199</v>
      </c>
      <c r="G9">
        <v>152</v>
      </c>
      <c r="H9">
        <v>173</v>
      </c>
      <c r="I9">
        <v>148</v>
      </c>
      <c r="J9">
        <v>156</v>
      </c>
      <c r="K9">
        <v>159</v>
      </c>
      <c r="L9">
        <v>137</v>
      </c>
      <c r="M9">
        <v>166</v>
      </c>
      <c r="N9">
        <v>158</v>
      </c>
      <c r="O9">
        <v>137</v>
      </c>
      <c r="P9">
        <v>108</v>
      </c>
      <c r="Q9">
        <v>140</v>
      </c>
    </row>
    <row r="10" spans="1:17">
      <c r="A10">
        <v>604</v>
      </c>
      <c r="B10" t="s">
        <v>182</v>
      </c>
      <c r="C10">
        <v>347</v>
      </c>
      <c r="D10">
        <v>24</v>
      </c>
      <c r="E10">
        <v>29</v>
      </c>
      <c r="F10">
        <v>34</v>
      </c>
      <c r="G10">
        <v>22</v>
      </c>
      <c r="H10">
        <v>30</v>
      </c>
      <c r="I10">
        <v>28</v>
      </c>
      <c r="J10">
        <v>16</v>
      </c>
      <c r="K10">
        <v>30</v>
      </c>
      <c r="L10">
        <v>22</v>
      </c>
      <c r="M10">
        <v>35</v>
      </c>
      <c r="N10">
        <v>17</v>
      </c>
      <c r="O10">
        <v>19</v>
      </c>
      <c r="P10">
        <v>20</v>
      </c>
      <c r="Q10">
        <v>21</v>
      </c>
    </row>
    <row r="11" spans="1:17">
      <c r="A11">
        <v>605</v>
      </c>
      <c r="B11" t="s">
        <v>183</v>
      </c>
      <c r="C11">
        <v>5467</v>
      </c>
      <c r="D11">
        <v>33</v>
      </c>
      <c r="E11">
        <v>515</v>
      </c>
      <c r="F11">
        <v>542</v>
      </c>
      <c r="G11">
        <v>533</v>
      </c>
      <c r="H11">
        <v>489</v>
      </c>
      <c r="I11">
        <v>516</v>
      </c>
      <c r="J11">
        <v>453</v>
      </c>
      <c r="K11">
        <v>352</v>
      </c>
      <c r="L11">
        <v>377</v>
      </c>
      <c r="M11">
        <v>403</v>
      </c>
      <c r="N11">
        <v>384</v>
      </c>
      <c r="O11">
        <v>322</v>
      </c>
      <c r="P11">
        <v>282</v>
      </c>
      <c r="Q11">
        <v>266</v>
      </c>
    </row>
    <row r="12" spans="1:17">
      <c r="A12">
        <v>606</v>
      </c>
      <c r="B12" t="s">
        <v>184</v>
      </c>
      <c r="C12">
        <v>2857</v>
      </c>
      <c r="D12">
        <v>36</v>
      </c>
      <c r="E12">
        <v>202</v>
      </c>
      <c r="F12">
        <v>209</v>
      </c>
      <c r="G12">
        <v>215</v>
      </c>
      <c r="H12">
        <v>207</v>
      </c>
      <c r="I12">
        <v>214</v>
      </c>
      <c r="J12">
        <v>202</v>
      </c>
      <c r="K12">
        <v>218</v>
      </c>
      <c r="L12">
        <v>237</v>
      </c>
      <c r="M12">
        <v>246</v>
      </c>
      <c r="N12">
        <v>252</v>
      </c>
      <c r="O12">
        <v>251</v>
      </c>
      <c r="P12">
        <v>182</v>
      </c>
      <c r="Q12">
        <v>186</v>
      </c>
    </row>
    <row r="13" spans="1:17">
      <c r="A13">
        <v>607</v>
      </c>
      <c r="B13" t="s">
        <v>185</v>
      </c>
      <c r="C13">
        <v>13432</v>
      </c>
      <c r="D13">
        <v>459</v>
      </c>
      <c r="E13">
        <v>1072</v>
      </c>
      <c r="F13">
        <v>1079</v>
      </c>
      <c r="G13">
        <v>1084</v>
      </c>
      <c r="H13">
        <v>1087</v>
      </c>
      <c r="I13">
        <v>1107</v>
      </c>
      <c r="J13">
        <v>1035</v>
      </c>
      <c r="K13">
        <v>964</v>
      </c>
      <c r="L13">
        <v>980</v>
      </c>
      <c r="M13">
        <v>999</v>
      </c>
      <c r="N13">
        <v>1031</v>
      </c>
      <c r="O13">
        <v>951</v>
      </c>
      <c r="P13">
        <v>805</v>
      </c>
      <c r="Q13">
        <v>779</v>
      </c>
    </row>
    <row r="14" spans="1:17">
      <c r="A14">
        <v>608</v>
      </c>
      <c r="B14" t="s">
        <v>186</v>
      </c>
      <c r="C14">
        <v>13997</v>
      </c>
      <c r="D14">
        <v>487</v>
      </c>
      <c r="E14">
        <v>989</v>
      </c>
      <c r="F14">
        <v>1088</v>
      </c>
      <c r="G14">
        <v>1033</v>
      </c>
      <c r="H14">
        <v>1056</v>
      </c>
      <c r="I14">
        <v>1014</v>
      </c>
      <c r="J14">
        <v>1066</v>
      </c>
      <c r="K14">
        <v>1076</v>
      </c>
      <c r="L14">
        <v>1031</v>
      </c>
      <c r="M14">
        <v>1041</v>
      </c>
      <c r="N14">
        <v>1264</v>
      </c>
      <c r="O14">
        <v>977</v>
      </c>
      <c r="P14">
        <v>957</v>
      </c>
      <c r="Q14">
        <v>918</v>
      </c>
    </row>
    <row r="15" spans="1:17">
      <c r="A15">
        <v>609</v>
      </c>
      <c r="B15" t="s">
        <v>187</v>
      </c>
      <c r="C15">
        <v>3288</v>
      </c>
      <c r="D15">
        <v>211</v>
      </c>
      <c r="E15">
        <v>310</v>
      </c>
      <c r="F15">
        <v>297</v>
      </c>
      <c r="G15">
        <v>301</v>
      </c>
      <c r="H15">
        <v>246</v>
      </c>
      <c r="I15">
        <v>230</v>
      </c>
      <c r="J15">
        <v>223</v>
      </c>
      <c r="K15">
        <v>229</v>
      </c>
      <c r="L15">
        <v>222</v>
      </c>
      <c r="M15">
        <v>228</v>
      </c>
      <c r="N15">
        <v>246</v>
      </c>
      <c r="O15">
        <v>213</v>
      </c>
      <c r="P15">
        <v>160</v>
      </c>
      <c r="Q15">
        <v>172</v>
      </c>
    </row>
    <row r="16" spans="1:17">
      <c r="A16">
        <v>610</v>
      </c>
      <c r="B16" t="s">
        <v>188</v>
      </c>
      <c r="C16">
        <v>3140</v>
      </c>
      <c r="D16">
        <v>165</v>
      </c>
      <c r="E16">
        <v>227</v>
      </c>
      <c r="F16">
        <v>271</v>
      </c>
      <c r="G16">
        <v>252</v>
      </c>
      <c r="H16">
        <v>227</v>
      </c>
      <c r="I16">
        <v>243</v>
      </c>
      <c r="J16">
        <v>246</v>
      </c>
      <c r="K16">
        <v>215</v>
      </c>
      <c r="L16">
        <v>232</v>
      </c>
      <c r="M16">
        <v>240</v>
      </c>
      <c r="N16">
        <v>249</v>
      </c>
      <c r="O16">
        <v>205</v>
      </c>
      <c r="P16">
        <v>191</v>
      </c>
      <c r="Q16">
        <v>177</v>
      </c>
    </row>
    <row r="17" spans="1:17">
      <c r="A17">
        <v>611</v>
      </c>
      <c r="B17" t="s">
        <v>189</v>
      </c>
      <c r="C17">
        <v>24214</v>
      </c>
      <c r="D17">
        <v>906</v>
      </c>
      <c r="E17">
        <v>2134</v>
      </c>
      <c r="F17">
        <v>2107</v>
      </c>
      <c r="G17">
        <v>2068</v>
      </c>
      <c r="H17">
        <v>1959</v>
      </c>
      <c r="I17">
        <v>1891</v>
      </c>
      <c r="J17">
        <v>1871</v>
      </c>
      <c r="K17">
        <v>1756</v>
      </c>
      <c r="L17">
        <v>1767</v>
      </c>
      <c r="M17">
        <v>1772</v>
      </c>
      <c r="N17">
        <v>2047</v>
      </c>
      <c r="O17">
        <v>1572</v>
      </c>
      <c r="P17">
        <v>1169</v>
      </c>
      <c r="Q17">
        <v>1195</v>
      </c>
    </row>
    <row r="18" spans="1:17">
      <c r="A18">
        <v>612</v>
      </c>
      <c r="B18" t="s">
        <v>190</v>
      </c>
      <c r="C18">
        <v>2470</v>
      </c>
      <c r="D18">
        <v>156</v>
      </c>
      <c r="E18">
        <v>211</v>
      </c>
      <c r="F18">
        <v>192</v>
      </c>
      <c r="G18">
        <v>203</v>
      </c>
      <c r="H18">
        <v>169</v>
      </c>
      <c r="I18">
        <v>161</v>
      </c>
      <c r="J18">
        <v>181</v>
      </c>
      <c r="K18">
        <v>166</v>
      </c>
      <c r="L18">
        <v>190</v>
      </c>
      <c r="M18">
        <v>179</v>
      </c>
      <c r="N18">
        <v>191</v>
      </c>
      <c r="O18">
        <v>168</v>
      </c>
      <c r="P18">
        <v>160</v>
      </c>
      <c r="Q18">
        <v>143</v>
      </c>
    </row>
    <row r="19" spans="1:17">
      <c r="A19">
        <v>613</v>
      </c>
      <c r="B19" t="s">
        <v>191</v>
      </c>
      <c r="C19">
        <v>3466</v>
      </c>
      <c r="D19">
        <v>201</v>
      </c>
      <c r="E19">
        <v>270</v>
      </c>
      <c r="F19">
        <v>277</v>
      </c>
      <c r="G19">
        <v>262</v>
      </c>
      <c r="H19">
        <v>269</v>
      </c>
      <c r="I19">
        <v>237</v>
      </c>
      <c r="J19">
        <v>266</v>
      </c>
      <c r="K19">
        <v>243</v>
      </c>
      <c r="L19">
        <v>270</v>
      </c>
      <c r="M19">
        <v>247</v>
      </c>
      <c r="N19">
        <v>267</v>
      </c>
      <c r="O19">
        <v>228</v>
      </c>
      <c r="P19">
        <v>216</v>
      </c>
      <c r="Q19">
        <v>213</v>
      </c>
    </row>
    <row r="20" spans="1:17">
      <c r="A20">
        <v>763</v>
      </c>
      <c r="B20" t="s">
        <v>339</v>
      </c>
      <c r="C20">
        <v>2121</v>
      </c>
      <c r="D20">
        <v>77</v>
      </c>
      <c r="E20">
        <v>137</v>
      </c>
      <c r="F20">
        <v>172</v>
      </c>
      <c r="G20">
        <v>164</v>
      </c>
      <c r="H20">
        <v>162</v>
      </c>
      <c r="I20">
        <v>163</v>
      </c>
      <c r="J20">
        <v>165</v>
      </c>
      <c r="K20">
        <v>162</v>
      </c>
      <c r="L20">
        <v>165</v>
      </c>
      <c r="M20">
        <v>167</v>
      </c>
      <c r="N20">
        <v>155</v>
      </c>
      <c r="O20">
        <v>159</v>
      </c>
      <c r="P20">
        <v>137</v>
      </c>
      <c r="Q20">
        <v>136</v>
      </c>
    </row>
    <row r="21" spans="1:17">
      <c r="A21">
        <v>614</v>
      </c>
      <c r="B21" t="s">
        <v>192</v>
      </c>
      <c r="C21">
        <v>2138</v>
      </c>
      <c r="D21">
        <v>106</v>
      </c>
      <c r="E21">
        <v>179</v>
      </c>
      <c r="F21">
        <v>157</v>
      </c>
      <c r="G21">
        <v>178</v>
      </c>
      <c r="H21">
        <v>186</v>
      </c>
      <c r="I21">
        <v>166</v>
      </c>
      <c r="J21">
        <v>168</v>
      </c>
      <c r="K21">
        <v>163</v>
      </c>
      <c r="L21">
        <v>155</v>
      </c>
      <c r="M21">
        <v>144</v>
      </c>
      <c r="N21">
        <v>190</v>
      </c>
      <c r="O21">
        <v>114</v>
      </c>
      <c r="P21">
        <v>111</v>
      </c>
      <c r="Q21">
        <v>121</v>
      </c>
    </row>
    <row r="22" spans="1:17">
      <c r="A22">
        <v>615</v>
      </c>
      <c r="B22" t="s">
        <v>193</v>
      </c>
      <c r="C22">
        <v>8600</v>
      </c>
      <c r="D22">
        <v>278</v>
      </c>
      <c r="E22">
        <v>598</v>
      </c>
      <c r="F22">
        <v>661</v>
      </c>
      <c r="G22">
        <v>639</v>
      </c>
      <c r="H22">
        <v>614</v>
      </c>
      <c r="I22">
        <v>690</v>
      </c>
      <c r="J22">
        <v>627</v>
      </c>
      <c r="K22">
        <v>676</v>
      </c>
      <c r="L22">
        <v>700</v>
      </c>
      <c r="M22">
        <v>695</v>
      </c>
      <c r="N22">
        <v>676</v>
      </c>
      <c r="O22">
        <v>657</v>
      </c>
      <c r="P22">
        <v>563</v>
      </c>
      <c r="Q22">
        <v>526</v>
      </c>
    </row>
    <row r="23" spans="1:17">
      <c r="A23">
        <v>764</v>
      </c>
      <c r="B23" t="s">
        <v>340</v>
      </c>
      <c r="C23">
        <v>4178</v>
      </c>
      <c r="D23">
        <v>27</v>
      </c>
      <c r="E23">
        <v>347</v>
      </c>
      <c r="F23">
        <v>314</v>
      </c>
      <c r="G23">
        <v>345</v>
      </c>
      <c r="H23">
        <v>332</v>
      </c>
      <c r="I23">
        <v>298</v>
      </c>
      <c r="J23">
        <v>324</v>
      </c>
      <c r="K23">
        <v>326</v>
      </c>
      <c r="L23">
        <v>323</v>
      </c>
      <c r="M23">
        <v>362</v>
      </c>
      <c r="N23">
        <v>357</v>
      </c>
      <c r="O23">
        <v>299</v>
      </c>
      <c r="P23">
        <v>272</v>
      </c>
      <c r="Q23">
        <v>252</v>
      </c>
    </row>
    <row r="24" spans="1:17">
      <c r="A24">
        <v>616</v>
      </c>
      <c r="B24" t="s">
        <v>194</v>
      </c>
      <c r="C24">
        <v>10192</v>
      </c>
      <c r="D24">
        <v>450</v>
      </c>
      <c r="E24">
        <v>838</v>
      </c>
      <c r="F24">
        <v>838</v>
      </c>
      <c r="G24">
        <v>871</v>
      </c>
      <c r="H24">
        <v>824</v>
      </c>
      <c r="I24">
        <v>769</v>
      </c>
      <c r="J24">
        <v>778</v>
      </c>
      <c r="K24">
        <v>764</v>
      </c>
      <c r="L24">
        <v>704</v>
      </c>
      <c r="M24">
        <v>730</v>
      </c>
      <c r="N24">
        <v>718</v>
      </c>
      <c r="O24">
        <v>692</v>
      </c>
      <c r="P24">
        <v>624</v>
      </c>
      <c r="Q24">
        <v>592</v>
      </c>
    </row>
    <row r="25" spans="1:17">
      <c r="A25">
        <v>617</v>
      </c>
      <c r="B25" t="s">
        <v>195</v>
      </c>
      <c r="C25">
        <v>4413</v>
      </c>
      <c r="D25">
        <v>286</v>
      </c>
      <c r="E25">
        <v>357</v>
      </c>
      <c r="F25">
        <v>309</v>
      </c>
      <c r="G25">
        <v>304</v>
      </c>
      <c r="H25">
        <v>333</v>
      </c>
      <c r="I25">
        <v>323</v>
      </c>
      <c r="J25">
        <v>325</v>
      </c>
      <c r="K25">
        <v>353</v>
      </c>
      <c r="L25">
        <v>326</v>
      </c>
      <c r="M25">
        <v>346</v>
      </c>
      <c r="N25">
        <v>339</v>
      </c>
      <c r="O25">
        <v>286</v>
      </c>
      <c r="P25">
        <v>233</v>
      </c>
      <c r="Q25">
        <v>293</v>
      </c>
    </row>
    <row r="26" spans="1:17">
      <c r="A26">
        <v>618</v>
      </c>
      <c r="B26" t="s">
        <v>196</v>
      </c>
      <c r="C26">
        <v>3507</v>
      </c>
      <c r="D26">
        <v>126</v>
      </c>
      <c r="E26">
        <v>265</v>
      </c>
      <c r="F26">
        <v>272</v>
      </c>
      <c r="G26">
        <v>276</v>
      </c>
      <c r="H26">
        <v>278</v>
      </c>
      <c r="I26">
        <v>284</v>
      </c>
      <c r="J26">
        <v>271</v>
      </c>
      <c r="K26">
        <v>270</v>
      </c>
      <c r="L26">
        <v>239</v>
      </c>
      <c r="M26">
        <v>258</v>
      </c>
      <c r="N26">
        <v>230</v>
      </c>
      <c r="O26">
        <v>279</v>
      </c>
      <c r="P26">
        <v>225</v>
      </c>
      <c r="Q26">
        <v>234</v>
      </c>
    </row>
    <row r="27" spans="1:17">
      <c r="A27">
        <v>765</v>
      </c>
      <c r="B27" t="s">
        <v>341</v>
      </c>
      <c r="C27">
        <v>4012</v>
      </c>
      <c r="D27">
        <v>205</v>
      </c>
      <c r="E27">
        <v>305</v>
      </c>
      <c r="F27">
        <v>319</v>
      </c>
      <c r="G27">
        <v>326</v>
      </c>
      <c r="H27">
        <v>311</v>
      </c>
      <c r="I27">
        <v>313</v>
      </c>
      <c r="J27">
        <v>309</v>
      </c>
      <c r="K27">
        <v>310</v>
      </c>
      <c r="L27">
        <v>290</v>
      </c>
      <c r="M27">
        <v>269</v>
      </c>
      <c r="N27">
        <v>298</v>
      </c>
      <c r="O27">
        <v>277</v>
      </c>
      <c r="P27">
        <v>255</v>
      </c>
      <c r="Q27">
        <v>225</v>
      </c>
    </row>
    <row r="28" spans="1:17">
      <c r="A28">
        <v>619</v>
      </c>
      <c r="B28" t="s">
        <v>197</v>
      </c>
      <c r="C28">
        <v>700</v>
      </c>
      <c r="D28">
        <v>38</v>
      </c>
      <c r="E28">
        <v>50</v>
      </c>
      <c r="F28">
        <v>50</v>
      </c>
      <c r="G28">
        <v>57</v>
      </c>
      <c r="H28">
        <v>63</v>
      </c>
      <c r="I28">
        <v>52</v>
      </c>
      <c r="J28">
        <v>42</v>
      </c>
      <c r="K28">
        <v>50</v>
      </c>
      <c r="L28">
        <v>56</v>
      </c>
      <c r="M28">
        <v>55</v>
      </c>
      <c r="N28">
        <v>60</v>
      </c>
      <c r="O28">
        <v>60</v>
      </c>
      <c r="P28">
        <v>39</v>
      </c>
      <c r="Q28">
        <v>28</v>
      </c>
    </row>
    <row r="29" spans="1:17">
      <c r="A29">
        <v>620</v>
      </c>
      <c r="B29" t="s">
        <v>198</v>
      </c>
      <c r="C29">
        <v>8964</v>
      </c>
      <c r="D29">
        <v>301</v>
      </c>
      <c r="E29">
        <v>786</v>
      </c>
      <c r="F29">
        <v>818</v>
      </c>
      <c r="G29">
        <v>748</v>
      </c>
      <c r="H29">
        <v>621</v>
      </c>
      <c r="I29">
        <v>646</v>
      </c>
      <c r="J29">
        <v>645</v>
      </c>
      <c r="K29">
        <v>647</v>
      </c>
      <c r="L29">
        <v>650</v>
      </c>
      <c r="M29">
        <v>662</v>
      </c>
      <c r="N29">
        <v>656</v>
      </c>
      <c r="O29">
        <v>600</v>
      </c>
      <c r="P29">
        <v>592</v>
      </c>
      <c r="Q29">
        <v>592</v>
      </c>
    </row>
    <row r="30" spans="1:17">
      <c r="A30">
        <v>621</v>
      </c>
      <c r="B30" t="s">
        <v>199</v>
      </c>
      <c r="C30">
        <v>2120</v>
      </c>
      <c r="D30">
        <v>129</v>
      </c>
      <c r="E30">
        <v>157</v>
      </c>
      <c r="F30">
        <v>174</v>
      </c>
      <c r="G30">
        <v>172</v>
      </c>
      <c r="H30">
        <v>148</v>
      </c>
      <c r="I30">
        <v>157</v>
      </c>
      <c r="J30">
        <v>166</v>
      </c>
      <c r="K30">
        <v>178</v>
      </c>
      <c r="L30">
        <v>150</v>
      </c>
      <c r="M30">
        <v>142</v>
      </c>
      <c r="N30">
        <v>151</v>
      </c>
      <c r="O30">
        <v>149</v>
      </c>
      <c r="P30">
        <v>135</v>
      </c>
      <c r="Q30">
        <v>112</v>
      </c>
    </row>
    <row r="31" spans="1:17">
      <c r="A31">
        <v>622</v>
      </c>
      <c r="B31" t="s">
        <v>200</v>
      </c>
      <c r="C31">
        <v>14705</v>
      </c>
      <c r="D31">
        <v>585</v>
      </c>
      <c r="E31">
        <v>1134</v>
      </c>
      <c r="F31">
        <v>1216</v>
      </c>
      <c r="G31">
        <v>1161</v>
      </c>
      <c r="H31">
        <v>1141</v>
      </c>
      <c r="I31">
        <v>1022</v>
      </c>
      <c r="J31">
        <v>1071</v>
      </c>
      <c r="K31">
        <v>1093</v>
      </c>
      <c r="L31">
        <v>1046</v>
      </c>
      <c r="M31">
        <v>1159</v>
      </c>
      <c r="N31">
        <v>1203</v>
      </c>
      <c r="O31">
        <v>1073</v>
      </c>
      <c r="P31">
        <v>940</v>
      </c>
      <c r="Q31">
        <v>861</v>
      </c>
    </row>
    <row r="32" spans="1:17">
      <c r="A32">
        <v>766</v>
      </c>
      <c r="B32" t="s">
        <v>342</v>
      </c>
      <c r="C32">
        <v>4899</v>
      </c>
      <c r="D32">
        <v>113</v>
      </c>
      <c r="E32">
        <v>375</v>
      </c>
      <c r="F32">
        <v>374</v>
      </c>
      <c r="G32">
        <v>366</v>
      </c>
      <c r="H32">
        <v>361</v>
      </c>
      <c r="I32">
        <v>365</v>
      </c>
      <c r="J32">
        <v>351</v>
      </c>
      <c r="K32">
        <v>414</v>
      </c>
      <c r="L32">
        <v>375</v>
      </c>
      <c r="M32">
        <v>394</v>
      </c>
      <c r="N32">
        <v>407</v>
      </c>
      <c r="O32">
        <v>332</v>
      </c>
      <c r="P32">
        <v>353</v>
      </c>
      <c r="Q32">
        <v>319</v>
      </c>
    </row>
    <row r="33" spans="1:17">
      <c r="A33">
        <v>767</v>
      </c>
      <c r="B33" t="s">
        <v>343</v>
      </c>
      <c r="C33">
        <v>4220</v>
      </c>
      <c r="D33">
        <v>160</v>
      </c>
      <c r="E33">
        <v>306</v>
      </c>
      <c r="F33">
        <v>272</v>
      </c>
      <c r="G33">
        <v>329</v>
      </c>
      <c r="H33">
        <v>341</v>
      </c>
      <c r="I33">
        <v>301</v>
      </c>
      <c r="J33">
        <v>354</v>
      </c>
      <c r="K33">
        <v>353</v>
      </c>
      <c r="L33">
        <v>345</v>
      </c>
      <c r="M33">
        <v>323</v>
      </c>
      <c r="N33">
        <v>361</v>
      </c>
      <c r="O33">
        <v>276</v>
      </c>
      <c r="P33">
        <v>264</v>
      </c>
      <c r="Q33">
        <v>235</v>
      </c>
    </row>
    <row r="34" spans="1:17">
      <c r="A34">
        <v>623</v>
      </c>
      <c r="B34" t="s">
        <v>201</v>
      </c>
      <c r="C34">
        <v>10841</v>
      </c>
      <c r="D34">
        <v>287</v>
      </c>
      <c r="E34">
        <v>800</v>
      </c>
      <c r="F34">
        <v>784</v>
      </c>
      <c r="G34">
        <v>830</v>
      </c>
      <c r="H34">
        <v>767</v>
      </c>
      <c r="I34">
        <v>800</v>
      </c>
      <c r="J34">
        <v>826</v>
      </c>
      <c r="K34">
        <v>805</v>
      </c>
      <c r="L34">
        <v>812</v>
      </c>
      <c r="M34">
        <v>813</v>
      </c>
      <c r="N34">
        <v>952</v>
      </c>
      <c r="O34">
        <v>819</v>
      </c>
      <c r="P34">
        <v>818</v>
      </c>
      <c r="Q34">
        <v>728</v>
      </c>
    </row>
    <row r="35" spans="1:17">
      <c r="A35">
        <v>624</v>
      </c>
      <c r="B35" t="s">
        <v>202</v>
      </c>
      <c r="C35">
        <v>1655</v>
      </c>
      <c r="D35">
        <v>92</v>
      </c>
      <c r="E35">
        <v>146</v>
      </c>
      <c r="F35">
        <v>159</v>
      </c>
      <c r="G35">
        <v>128</v>
      </c>
      <c r="H35">
        <v>123</v>
      </c>
      <c r="I35">
        <v>122</v>
      </c>
      <c r="J35">
        <v>124</v>
      </c>
      <c r="K35">
        <v>109</v>
      </c>
      <c r="L35">
        <v>99</v>
      </c>
      <c r="M35">
        <v>128</v>
      </c>
      <c r="N35">
        <v>140</v>
      </c>
      <c r="O35">
        <v>106</v>
      </c>
      <c r="P35">
        <v>105</v>
      </c>
      <c r="Q35">
        <v>74</v>
      </c>
    </row>
    <row r="36" spans="1:17">
      <c r="A36">
        <v>625</v>
      </c>
      <c r="B36" t="s">
        <v>203</v>
      </c>
      <c r="C36">
        <v>37790</v>
      </c>
      <c r="D36">
        <v>1689</v>
      </c>
      <c r="E36">
        <v>3486</v>
      </c>
      <c r="F36">
        <v>3628</v>
      </c>
      <c r="G36">
        <v>3362</v>
      </c>
      <c r="H36">
        <v>3096</v>
      </c>
      <c r="I36">
        <v>3123</v>
      </c>
      <c r="J36">
        <v>2807</v>
      </c>
      <c r="K36">
        <v>2696</v>
      </c>
      <c r="L36">
        <v>2660</v>
      </c>
      <c r="M36">
        <v>2612</v>
      </c>
      <c r="N36">
        <v>3202</v>
      </c>
      <c r="O36">
        <v>2194</v>
      </c>
      <c r="P36">
        <v>1629</v>
      </c>
      <c r="Q36">
        <v>1606</v>
      </c>
    </row>
    <row r="37" spans="1:17">
      <c r="A37">
        <v>626</v>
      </c>
      <c r="B37" t="s">
        <v>204</v>
      </c>
      <c r="C37">
        <v>902</v>
      </c>
      <c r="D37">
        <v>37</v>
      </c>
      <c r="E37">
        <v>59</v>
      </c>
      <c r="F37">
        <v>44</v>
      </c>
      <c r="G37">
        <v>43</v>
      </c>
      <c r="H37">
        <v>44</v>
      </c>
      <c r="I37">
        <v>41</v>
      </c>
      <c r="J37">
        <v>43</v>
      </c>
      <c r="K37">
        <v>40</v>
      </c>
      <c r="L37">
        <v>53</v>
      </c>
      <c r="M37">
        <v>42</v>
      </c>
      <c r="N37">
        <v>140</v>
      </c>
      <c r="O37">
        <v>124</v>
      </c>
      <c r="P37">
        <v>107</v>
      </c>
      <c r="Q37">
        <v>85</v>
      </c>
    </row>
    <row r="38" spans="1:17">
      <c r="A38">
        <v>627</v>
      </c>
      <c r="B38" t="s">
        <v>205</v>
      </c>
      <c r="C38">
        <v>2819</v>
      </c>
      <c r="D38">
        <v>111</v>
      </c>
      <c r="E38">
        <v>238</v>
      </c>
      <c r="F38">
        <v>253</v>
      </c>
      <c r="G38">
        <v>229</v>
      </c>
      <c r="H38">
        <v>203</v>
      </c>
      <c r="I38">
        <v>174</v>
      </c>
      <c r="J38">
        <v>196</v>
      </c>
      <c r="K38">
        <v>169</v>
      </c>
      <c r="L38">
        <v>228</v>
      </c>
      <c r="M38">
        <v>203</v>
      </c>
      <c r="N38">
        <v>231</v>
      </c>
      <c r="O38">
        <v>220</v>
      </c>
      <c r="P38">
        <v>183</v>
      </c>
      <c r="Q38">
        <v>181</v>
      </c>
    </row>
    <row r="39" spans="1:17">
      <c r="A39">
        <v>628</v>
      </c>
      <c r="B39" t="s">
        <v>206</v>
      </c>
      <c r="C39">
        <v>40676</v>
      </c>
      <c r="D39">
        <v>633</v>
      </c>
      <c r="E39">
        <v>2894</v>
      </c>
      <c r="F39">
        <v>3006</v>
      </c>
      <c r="G39">
        <v>3122</v>
      </c>
      <c r="H39">
        <v>3225</v>
      </c>
      <c r="I39">
        <v>3131</v>
      </c>
      <c r="J39">
        <v>3230</v>
      </c>
      <c r="K39">
        <v>3207</v>
      </c>
      <c r="L39">
        <v>3153</v>
      </c>
      <c r="M39">
        <v>3153</v>
      </c>
      <c r="N39">
        <v>3674</v>
      </c>
      <c r="O39">
        <v>3107</v>
      </c>
      <c r="P39">
        <v>2666</v>
      </c>
      <c r="Q39">
        <v>2475</v>
      </c>
    </row>
    <row r="40" spans="1:17">
      <c r="A40">
        <v>769</v>
      </c>
      <c r="B40" t="s">
        <v>344</v>
      </c>
      <c r="C40">
        <v>1365</v>
      </c>
      <c r="D40">
        <v>3</v>
      </c>
      <c r="E40">
        <v>84</v>
      </c>
      <c r="F40">
        <v>90</v>
      </c>
      <c r="G40">
        <v>97</v>
      </c>
      <c r="H40">
        <v>95</v>
      </c>
      <c r="I40">
        <v>98</v>
      </c>
      <c r="J40">
        <v>95</v>
      </c>
      <c r="K40">
        <v>113</v>
      </c>
      <c r="L40">
        <v>111</v>
      </c>
      <c r="M40">
        <v>109</v>
      </c>
      <c r="N40">
        <v>112</v>
      </c>
      <c r="O40">
        <v>126</v>
      </c>
      <c r="P40">
        <v>122</v>
      </c>
      <c r="Q40">
        <v>110</v>
      </c>
    </row>
    <row r="41" spans="1:17">
      <c r="A41">
        <v>629</v>
      </c>
      <c r="B41" t="s">
        <v>207</v>
      </c>
      <c r="C41">
        <v>13066</v>
      </c>
      <c r="D41">
        <v>864</v>
      </c>
      <c r="E41">
        <v>1165</v>
      </c>
      <c r="F41">
        <v>1138</v>
      </c>
      <c r="G41">
        <v>1128</v>
      </c>
      <c r="H41">
        <v>1084</v>
      </c>
      <c r="I41">
        <v>971</v>
      </c>
      <c r="J41">
        <v>991</v>
      </c>
      <c r="K41">
        <v>949</v>
      </c>
      <c r="L41">
        <v>841</v>
      </c>
      <c r="M41">
        <v>890</v>
      </c>
      <c r="N41">
        <v>1003</v>
      </c>
      <c r="O41">
        <v>759</v>
      </c>
      <c r="P41">
        <v>631</v>
      </c>
      <c r="Q41">
        <v>652</v>
      </c>
    </row>
    <row r="42" spans="1:17">
      <c r="A42">
        <v>630</v>
      </c>
      <c r="B42" t="s">
        <v>208</v>
      </c>
      <c r="C42">
        <v>294</v>
      </c>
      <c r="D42">
        <v>25</v>
      </c>
      <c r="E42">
        <v>36</v>
      </c>
      <c r="F42">
        <v>32</v>
      </c>
      <c r="G42">
        <v>34</v>
      </c>
      <c r="H42">
        <v>28</v>
      </c>
      <c r="I42">
        <v>32</v>
      </c>
      <c r="J42">
        <v>20</v>
      </c>
      <c r="K42">
        <v>19</v>
      </c>
      <c r="L42">
        <v>26</v>
      </c>
      <c r="M42">
        <v>21</v>
      </c>
      <c r="N42">
        <v>21</v>
      </c>
      <c r="O42">
        <v>0</v>
      </c>
      <c r="P42">
        <v>0</v>
      </c>
      <c r="Q42">
        <v>0</v>
      </c>
    </row>
    <row r="43" spans="1:17">
      <c r="A43">
        <v>631</v>
      </c>
      <c r="B43" t="s">
        <v>209</v>
      </c>
      <c r="C43">
        <v>53150</v>
      </c>
      <c r="D43">
        <v>987</v>
      </c>
      <c r="E43">
        <v>4229</v>
      </c>
      <c r="F43">
        <v>4638</v>
      </c>
      <c r="G43">
        <v>4516</v>
      </c>
      <c r="H43">
        <v>4309</v>
      </c>
      <c r="I43">
        <v>4145</v>
      </c>
      <c r="J43">
        <v>4110</v>
      </c>
      <c r="K43">
        <v>3916</v>
      </c>
      <c r="L43">
        <v>4001</v>
      </c>
      <c r="M43">
        <v>4234</v>
      </c>
      <c r="N43">
        <v>4516</v>
      </c>
      <c r="O43">
        <v>3709</v>
      </c>
      <c r="P43">
        <v>2972</v>
      </c>
      <c r="Q43">
        <v>2868</v>
      </c>
    </row>
    <row r="44" spans="1:17">
      <c r="A44">
        <v>632</v>
      </c>
      <c r="B44" t="s">
        <v>210</v>
      </c>
      <c r="C44">
        <v>1402</v>
      </c>
      <c r="D44">
        <v>93</v>
      </c>
      <c r="E44">
        <v>114</v>
      </c>
      <c r="F44">
        <v>102</v>
      </c>
      <c r="G44">
        <v>113</v>
      </c>
      <c r="H44">
        <v>104</v>
      </c>
      <c r="I44">
        <v>111</v>
      </c>
      <c r="J44">
        <v>91</v>
      </c>
      <c r="K44">
        <v>104</v>
      </c>
      <c r="L44">
        <v>107</v>
      </c>
      <c r="M44">
        <v>121</v>
      </c>
      <c r="N44">
        <v>97</v>
      </c>
      <c r="O44">
        <v>82</v>
      </c>
      <c r="P44">
        <v>84</v>
      </c>
      <c r="Q44">
        <v>79</v>
      </c>
    </row>
    <row r="45" spans="1:17">
      <c r="A45">
        <v>633</v>
      </c>
      <c r="B45" t="s">
        <v>211</v>
      </c>
      <c r="C45">
        <v>111330</v>
      </c>
      <c r="D45">
        <v>1044</v>
      </c>
      <c r="E45">
        <v>8293</v>
      </c>
      <c r="F45">
        <v>8442</v>
      </c>
      <c r="G45">
        <v>8811</v>
      </c>
      <c r="H45">
        <v>8589</v>
      </c>
      <c r="I45">
        <v>8532</v>
      </c>
      <c r="J45">
        <v>8664</v>
      </c>
      <c r="K45">
        <v>8267</v>
      </c>
      <c r="L45">
        <v>8479</v>
      </c>
      <c r="M45">
        <v>8594</v>
      </c>
      <c r="N45">
        <v>10236</v>
      </c>
      <c r="O45">
        <v>8936</v>
      </c>
      <c r="P45">
        <v>6934</v>
      </c>
      <c r="Q45">
        <v>7509</v>
      </c>
    </row>
    <row r="46" spans="1:17">
      <c r="A46">
        <v>634</v>
      </c>
      <c r="B46" t="s">
        <v>212</v>
      </c>
      <c r="C46">
        <v>7759</v>
      </c>
      <c r="D46">
        <v>437</v>
      </c>
      <c r="E46">
        <v>688</v>
      </c>
      <c r="F46">
        <v>652</v>
      </c>
      <c r="G46">
        <v>635</v>
      </c>
      <c r="H46">
        <v>587</v>
      </c>
      <c r="I46">
        <v>553</v>
      </c>
      <c r="J46">
        <v>576</v>
      </c>
      <c r="K46">
        <v>530</v>
      </c>
      <c r="L46">
        <v>553</v>
      </c>
      <c r="M46">
        <v>533</v>
      </c>
      <c r="N46">
        <v>609</v>
      </c>
      <c r="O46">
        <v>543</v>
      </c>
      <c r="P46">
        <v>444</v>
      </c>
      <c r="Q46">
        <v>419</v>
      </c>
    </row>
    <row r="47" spans="1:17">
      <c r="A47">
        <v>635</v>
      </c>
      <c r="B47" t="s">
        <v>213</v>
      </c>
      <c r="C47">
        <v>9574</v>
      </c>
      <c r="D47">
        <v>655</v>
      </c>
      <c r="E47">
        <v>836</v>
      </c>
      <c r="F47">
        <v>842</v>
      </c>
      <c r="G47">
        <v>774</v>
      </c>
      <c r="H47">
        <v>775</v>
      </c>
      <c r="I47">
        <v>713</v>
      </c>
      <c r="J47">
        <v>654</v>
      </c>
      <c r="K47">
        <v>641</v>
      </c>
      <c r="L47">
        <v>641</v>
      </c>
      <c r="M47">
        <v>677</v>
      </c>
      <c r="N47">
        <v>636</v>
      </c>
      <c r="O47">
        <v>635</v>
      </c>
      <c r="P47">
        <v>552</v>
      </c>
      <c r="Q47">
        <v>543</v>
      </c>
    </row>
    <row r="48" spans="1:17">
      <c r="A48">
        <v>636</v>
      </c>
      <c r="B48" t="s">
        <v>214</v>
      </c>
      <c r="C48">
        <v>25581</v>
      </c>
      <c r="D48">
        <v>409</v>
      </c>
      <c r="E48">
        <v>1909</v>
      </c>
      <c r="F48">
        <v>1994</v>
      </c>
      <c r="G48">
        <v>1966</v>
      </c>
      <c r="H48">
        <v>1969</v>
      </c>
      <c r="I48">
        <v>1964</v>
      </c>
      <c r="J48">
        <v>1909</v>
      </c>
      <c r="K48">
        <v>2001</v>
      </c>
      <c r="L48">
        <v>1974</v>
      </c>
      <c r="M48">
        <v>2117</v>
      </c>
      <c r="N48">
        <v>2057</v>
      </c>
      <c r="O48">
        <v>1940</v>
      </c>
      <c r="P48">
        <v>1729</v>
      </c>
      <c r="Q48">
        <v>1643</v>
      </c>
    </row>
    <row r="49" spans="1:17">
      <c r="A49">
        <v>771</v>
      </c>
      <c r="B49" t="s">
        <v>345</v>
      </c>
      <c r="C49">
        <v>1512</v>
      </c>
      <c r="D49">
        <v>49</v>
      </c>
      <c r="E49">
        <v>130</v>
      </c>
      <c r="F49">
        <v>117</v>
      </c>
      <c r="G49">
        <v>126</v>
      </c>
      <c r="H49">
        <v>108</v>
      </c>
      <c r="I49">
        <v>111</v>
      </c>
      <c r="J49">
        <v>113</v>
      </c>
      <c r="K49">
        <v>118</v>
      </c>
      <c r="L49">
        <v>110</v>
      </c>
      <c r="M49">
        <v>128</v>
      </c>
      <c r="N49">
        <v>113</v>
      </c>
      <c r="O49">
        <v>102</v>
      </c>
      <c r="P49">
        <v>102</v>
      </c>
      <c r="Q49">
        <v>85</v>
      </c>
    </row>
    <row r="50" spans="1:17">
      <c r="A50">
        <v>7830410</v>
      </c>
      <c r="B50" t="s">
        <v>365</v>
      </c>
      <c r="C50">
        <v>662</v>
      </c>
      <c r="D50">
        <v>0</v>
      </c>
      <c r="E50">
        <v>88</v>
      </c>
      <c r="F50">
        <v>92</v>
      </c>
      <c r="G50">
        <v>88</v>
      </c>
      <c r="H50">
        <v>82</v>
      </c>
      <c r="I50">
        <v>80</v>
      </c>
      <c r="J50">
        <v>64</v>
      </c>
      <c r="K50">
        <v>78</v>
      </c>
      <c r="L50">
        <v>52</v>
      </c>
      <c r="M50">
        <v>38</v>
      </c>
      <c r="N50">
        <v>0</v>
      </c>
      <c r="O50">
        <v>0</v>
      </c>
      <c r="P50">
        <v>0</v>
      </c>
      <c r="Q50">
        <v>0</v>
      </c>
    </row>
    <row r="51" spans="1:17">
      <c r="A51">
        <v>7830610</v>
      </c>
      <c r="B51" t="s">
        <v>366</v>
      </c>
      <c r="C51">
        <v>770</v>
      </c>
      <c r="D51">
        <v>0</v>
      </c>
      <c r="E51">
        <v>127</v>
      </c>
      <c r="F51">
        <v>120</v>
      </c>
      <c r="G51">
        <v>96</v>
      </c>
      <c r="H51">
        <v>94</v>
      </c>
      <c r="I51">
        <v>95</v>
      </c>
      <c r="J51">
        <v>97</v>
      </c>
      <c r="K51">
        <v>91</v>
      </c>
      <c r="L51">
        <v>50</v>
      </c>
      <c r="M51">
        <v>0</v>
      </c>
      <c r="N51">
        <v>0</v>
      </c>
      <c r="O51">
        <v>0</v>
      </c>
      <c r="P51">
        <v>0</v>
      </c>
      <c r="Q51">
        <v>0</v>
      </c>
    </row>
    <row r="52" spans="1:17">
      <c r="A52">
        <v>7830310</v>
      </c>
      <c r="B52" t="s">
        <v>364</v>
      </c>
      <c r="C52">
        <v>285</v>
      </c>
      <c r="D52">
        <v>0</v>
      </c>
      <c r="E52">
        <v>0</v>
      </c>
      <c r="F52">
        <v>0</v>
      </c>
      <c r="G52">
        <v>0</v>
      </c>
      <c r="H52">
        <v>0</v>
      </c>
      <c r="I52">
        <v>0</v>
      </c>
      <c r="J52">
        <v>0</v>
      </c>
      <c r="K52">
        <v>83</v>
      </c>
      <c r="L52">
        <v>62</v>
      </c>
      <c r="M52">
        <v>64</v>
      </c>
      <c r="N52">
        <v>38</v>
      </c>
      <c r="O52">
        <v>38</v>
      </c>
      <c r="P52">
        <v>0</v>
      </c>
      <c r="Q52">
        <v>0</v>
      </c>
    </row>
    <row r="53" spans="1:17">
      <c r="A53">
        <v>7830110</v>
      </c>
      <c r="B53" t="s">
        <v>674</v>
      </c>
      <c r="C53">
        <v>308</v>
      </c>
      <c r="D53">
        <v>0</v>
      </c>
      <c r="E53">
        <v>0</v>
      </c>
      <c r="F53">
        <v>0</v>
      </c>
      <c r="G53">
        <v>0</v>
      </c>
      <c r="H53">
        <v>0</v>
      </c>
      <c r="I53">
        <v>0</v>
      </c>
      <c r="J53">
        <v>0</v>
      </c>
      <c r="K53">
        <v>106</v>
      </c>
      <c r="L53">
        <v>85</v>
      </c>
      <c r="M53">
        <v>76</v>
      </c>
      <c r="N53">
        <v>17</v>
      </c>
      <c r="O53">
        <v>8</v>
      </c>
      <c r="P53">
        <v>6</v>
      </c>
      <c r="Q53">
        <v>10</v>
      </c>
    </row>
    <row r="54" spans="1:17">
      <c r="A54">
        <v>7830210</v>
      </c>
      <c r="B54" t="s">
        <v>363</v>
      </c>
      <c r="C54">
        <v>469</v>
      </c>
      <c r="D54">
        <v>0</v>
      </c>
      <c r="E54">
        <v>41</v>
      </c>
      <c r="F54">
        <v>42</v>
      </c>
      <c r="G54">
        <v>40</v>
      </c>
      <c r="H54">
        <v>45</v>
      </c>
      <c r="I54">
        <v>45</v>
      </c>
      <c r="J54">
        <v>46</v>
      </c>
      <c r="K54">
        <v>44</v>
      </c>
      <c r="L54">
        <v>46</v>
      </c>
      <c r="M54">
        <v>39</v>
      </c>
      <c r="N54">
        <v>38</v>
      </c>
      <c r="O54">
        <v>43</v>
      </c>
      <c r="P54">
        <v>0</v>
      </c>
      <c r="Q54">
        <v>0</v>
      </c>
    </row>
    <row r="55" spans="1:17">
      <c r="A55">
        <v>7830103</v>
      </c>
      <c r="B55" t="s">
        <v>675</v>
      </c>
      <c r="C55">
        <v>145</v>
      </c>
      <c r="D55">
        <v>0</v>
      </c>
      <c r="E55">
        <v>0</v>
      </c>
      <c r="F55">
        <v>0</v>
      </c>
      <c r="G55">
        <v>0</v>
      </c>
      <c r="H55">
        <v>0</v>
      </c>
      <c r="I55">
        <v>0</v>
      </c>
      <c r="J55">
        <v>0</v>
      </c>
      <c r="K55">
        <v>27</v>
      </c>
      <c r="L55">
        <v>27</v>
      </c>
      <c r="M55">
        <v>18</v>
      </c>
      <c r="N55">
        <v>21</v>
      </c>
      <c r="O55">
        <v>22</v>
      </c>
      <c r="P55">
        <v>14</v>
      </c>
      <c r="Q55">
        <v>16</v>
      </c>
    </row>
    <row r="56" spans="1:17">
      <c r="A56">
        <v>637</v>
      </c>
      <c r="B56" t="s">
        <v>215</v>
      </c>
      <c r="C56">
        <v>3308</v>
      </c>
      <c r="D56">
        <v>212</v>
      </c>
      <c r="E56">
        <v>265</v>
      </c>
      <c r="F56">
        <v>252</v>
      </c>
      <c r="G56">
        <v>259</v>
      </c>
      <c r="H56">
        <v>251</v>
      </c>
      <c r="I56">
        <v>241</v>
      </c>
      <c r="J56">
        <v>234</v>
      </c>
      <c r="K56">
        <v>236</v>
      </c>
      <c r="L56">
        <v>227</v>
      </c>
      <c r="M56">
        <v>224</v>
      </c>
      <c r="N56">
        <v>287</v>
      </c>
      <c r="O56">
        <v>224</v>
      </c>
      <c r="P56">
        <v>198</v>
      </c>
      <c r="Q56">
        <v>198</v>
      </c>
    </row>
    <row r="57" spans="1:17">
      <c r="A57">
        <v>638</v>
      </c>
      <c r="B57" t="s">
        <v>216</v>
      </c>
      <c r="C57">
        <v>22231</v>
      </c>
      <c r="D57">
        <v>665</v>
      </c>
      <c r="E57">
        <v>1551</v>
      </c>
      <c r="F57">
        <v>1669</v>
      </c>
      <c r="G57">
        <v>1661</v>
      </c>
      <c r="H57">
        <v>1618</v>
      </c>
      <c r="I57">
        <v>1607</v>
      </c>
      <c r="J57">
        <v>1618</v>
      </c>
      <c r="K57">
        <v>1707</v>
      </c>
      <c r="L57">
        <v>1694</v>
      </c>
      <c r="M57">
        <v>1765</v>
      </c>
      <c r="N57">
        <v>1934</v>
      </c>
      <c r="O57">
        <v>1787</v>
      </c>
      <c r="P57">
        <v>1494</v>
      </c>
      <c r="Q57">
        <v>1461</v>
      </c>
    </row>
    <row r="58" spans="1:17">
      <c r="A58">
        <v>639</v>
      </c>
      <c r="B58" t="s">
        <v>217</v>
      </c>
      <c r="C58">
        <v>1757</v>
      </c>
      <c r="D58">
        <v>95</v>
      </c>
      <c r="E58">
        <v>134</v>
      </c>
      <c r="F58">
        <v>138</v>
      </c>
      <c r="G58">
        <v>146</v>
      </c>
      <c r="H58">
        <v>129</v>
      </c>
      <c r="I58">
        <v>127</v>
      </c>
      <c r="J58">
        <v>132</v>
      </c>
      <c r="K58">
        <v>139</v>
      </c>
      <c r="L58">
        <v>144</v>
      </c>
      <c r="M58">
        <v>141</v>
      </c>
      <c r="N58">
        <v>126</v>
      </c>
      <c r="O58">
        <v>113</v>
      </c>
      <c r="P58">
        <v>107</v>
      </c>
      <c r="Q58">
        <v>86</v>
      </c>
    </row>
    <row r="59" spans="1:17">
      <c r="A59">
        <v>640</v>
      </c>
      <c r="B59" t="s">
        <v>218</v>
      </c>
      <c r="C59">
        <v>4230</v>
      </c>
      <c r="D59">
        <v>276</v>
      </c>
      <c r="E59">
        <v>332</v>
      </c>
      <c r="F59">
        <v>367</v>
      </c>
      <c r="G59">
        <v>345</v>
      </c>
      <c r="H59">
        <v>312</v>
      </c>
      <c r="I59">
        <v>297</v>
      </c>
      <c r="J59">
        <v>305</v>
      </c>
      <c r="K59">
        <v>297</v>
      </c>
      <c r="L59">
        <v>324</v>
      </c>
      <c r="M59">
        <v>285</v>
      </c>
      <c r="N59">
        <v>308</v>
      </c>
      <c r="O59">
        <v>319</v>
      </c>
      <c r="P59">
        <v>229</v>
      </c>
      <c r="Q59">
        <v>234</v>
      </c>
    </row>
    <row r="60" spans="1:17">
      <c r="A60">
        <v>641</v>
      </c>
      <c r="B60" t="s">
        <v>219</v>
      </c>
      <c r="C60">
        <v>2178</v>
      </c>
      <c r="D60">
        <v>139</v>
      </c>
      <c r="E60">
        <v>155</v>
      </c>
      <c r="F60">
        <v>163</v>
      </c>
      <c r="G60">
        <v>155</v>
      </c>
      <c r="H60">
        <v>166</v>
      </c>
      <c r="I60">
        <v>159</v>
      </c>
      <c r="J60">
        <v>162</v>
      </c>
      <c r="K60">
        <v>141</v>
      </c>
      <c r="L60">
        <v>168</v>
      </c>
      <c r="M60">
        <v>158</v>
      </c>
      <c r="N60">
        <v>160</v>
      </c>
      <c r="O60">
        <v>147</v>
      </c>
      <c r="P60">
        <v>169</v>
      </c>
      <c r="Q60">
        <v>136</v>
      </c>
    </row>
    <row r="61" spans="1:17">
      <c r="A61">
        <v>772</v>
      </c>
      <c r="B61" t="s">
        <v>346</v>
      </c>
      <c r="C61">
        <v>7812</v>
      </c>
      <c r="D61">
        <v>379</v>
      </c>
      <c r="E61">
        <v>604</v>
      </c>
      <c r="F61">
        <v>611</v>
      </c>
      <c r="G61">
        <v>619</v>
      </c>
      <c r="H61">
        <v>626</v>
      </c>
      <c r="I61">
        <v>567</v>
      </c>
      <c r="J61">
        <v>591</v>
      </c>
      <c r="K61">
        <v>555</v>
      </c>
      <c r="L61">
        <v>582</v>
      </c>
      <c r="M61">
        <v>591</v>
      </c>
      <c r="N61">
        <v>590</v>
      </c>
      <c r="O61">
        <v>563</v>
      </c>
      <c r="P61">
        <v>503</v>
      </c>
      <c r="Q61">
        <v>431</v>
      </c>
    </row>
    <row r="62" spans="1:17">
      <c r="A62">
        <v>642</v>
      </c>
      <c r="B62" t="s">
        <v>220</v>
      </c>
      <c r="C62">
        <v>3469</v>
      </c>
      <c r="D62">
        <v>76</v>
      </c>
      <c r="E62">
        <v>262</v>
      </c>
      <c r="F62">
        <v>257</v>
      </c>
      <c r="G62">
        <v>269</v>
      </c>
      <c r="H62">
        <v>265</v>
      </c>
      <c r="I62">
        <v>244</v>
      </c>
      <c r="J62">
        <v>288</v>
      </c>
      <c r="K62">
        <v>241</v>
      </c>
      <c r="L62">
        <v>247</v>
      </c>
      <c r="M62">
        <v>272</v>
      </c>
      <c r="N62">
        <v>279</v>
      </c>
      <c r="O62">
        <v>275</v>
      </c>
      <c r="P62">
        <v>252</v>
      </c>
      <c r="Q62">
        <v>242</v>
      </c>
    </row>
    <row r="63" spans="1:17">
      <c r="A63">
        <v>644</v>
      </c>
      <c r="B63" t="s">
        <v>222</v>
      </c>
      <c r="C63">
        <v>100452</v>
      </c>
      <c r="D63">
        <v>3001</v>
      </c>
      <c r="E63">
        <v>8549</v>
      </c>
      <c r="F63">
        <v>8803</v>
      </c>
      <c r="G63">
        <v>8526</v>
      </c>
      <c r="H63">
        <v>8082</v>
      </c>
      <c r="I63">
        <v>7713</v>
      </c>
      <c r="J63">
        <v>7509</v>
      </c>
      <c r="K63">
        <v>7193</v>
      </c>
      <c r="L63">
        <v>7019</v>
      </c>
      <c r="M63">
        <v>7308</v>
      </c>
      <c r="N63">
        <v>8038</v>
      </c>
      <c r="O63">
        <v>6654</v>
      </c>
      <c r="P63">
        <v>6034</v>
      </c>
      <c r="Q63">
        <v>6023</v>
      </c>
    </row>
    <row r="64" spans="1:17">
      <c r="A64">
        <v>773</v>
      </c>
      <c r="B64" t="s">
        <v>347</v>
      </c>
      <c r="C64">
        <v>4537</v>
      </c>
      <c r="D64">
        <v>193</v>
      </c>
      <c r="E64">
        <v>412</v>
      </c>
      <c r="F64">
        <v>417</v>
      </c>
      <c r="G64">
        <v>427</v>
      </c>
      <c r="H64">
        <v>414</v>
      </c>
      <c r="I64">
        <v>342</v>
      </c>
      <c r="J64">
        <v>332</v>
      </c>
      <c r="K64">
        <v>323</v>
      </c>
      <c r="L64">
        <v>306</v>
      </c>
      <c r="M64">
        <v>303</v>
      </c>
      <c r="N64">
        <v>304</v>
      </c>
      <c r="O64">
        <v>285</v>
      </c>
      <c r="P64">
        <v>239</v>
      </c>
      <c r="Q64">
        <v>240</v>
      </c>
    </row>
    <row r="65" spans="1:17">
      <c r="A65">
        <v>643</v>
      </c>
      <c r="B65" t="s">
        <v>221</v>
      </c>
      <c r="C65">
        <v>5301</v>
      </c>
      <c r="D65">
        <v>346</v>
      </c>
      <c r="E65">
        <v>436</v>
      </c>
      <c r="F65">
        <v>426</v>
      </c>
      <c r="G65">
        <v>380</v>
      </c>
      <c r="H65">
        <v>380</v>
      </c>
      <c r="I65">
        <v>363</v>
      </c>
      <c r="J65">
        <v>369</v>
      </c>
      <c r="K65">
        <v>391</v>
      </c>
      <c r="L65">
        <v>373</v>
      </c>
      <c r="M65">
        <v>401</v>
      </c>
      <c r="N65">
        <v>444</v>
      </c>
      <c r="O65">
        <v>371</v>
      </c>
      <c r="P65">
        <v>294</v>
      </c>
      <c r="Q65">
        <v>327</v>
      </c>
    </row>
    <row r="66" spans="1:17">
      <c r="A66">
        <v>645</v>
      </c>
      <c r="B66" t="s">
        <v>223</v>
      </c>
      <c r="C66">
        <v>3302</v>
      </c>
      <c r="D66">
        <v>163</v>
      </c>
      <c r="E66">
        <v>267</v>
      </c>
      <c r="F66">
        <v>279</v>
      </c>
      <c r="G66">
        <v>250</v>
      </c>
      <c r="H66">
        <v>252</v>
      </c>
      <c r="I66">
        <v>232</v>
      </c>
      <c r="J66">
        <v>251</v>
      </c>
      <c r="K66">
        <v>238</v>
      </c>
      <c r="L66">
        <v>240</v>
      </c>
      <c r="M66">
        <v>243</v>
      </c>
      <c r="N66">
        <v>263</v>
      </c>
      <c r="O66">
        <v>214</v>
      </c>
      <c r="P66">
        <v>210</v>
      </c>
      <c r="Q66">
        <v>200</v>
      </c>
    </row>
    <row r="67" spans="1:17">
      <c r="A67">
        <v>646</v>
      </c>
      <c r="B67" t="s">
        <v>224</v>
      </c>
      <c r="C67">
        <v>1398</v>
      </c>
      <c r="D67">
        <v>127</v>
      </c>
      <c r="E67">
        <v>115</v>
      </c>
      <c r="F67">
        <v>117</v>
      </c>
      <c r="G67">
        <v>109</v>
      </c>
      <c r="H67">
        <v>106</v>
      </c>
      <c r="I67">
        <v>98</v>
      </c>
      <c r="J67">
        <v>115</v>
      </c>
      <c r="K67">
        <v>82</v>
      </c>
      <c r="L67">
        <v>93</v>
      </c>
      <c r="M67">
        <v>96</v>
      </c>
      <c r="N67">
        <v>114</v>
      </c>
      <c r="O67">
        <v>96</v>
      </c>
      <c r="P67">
        <v>77</v>
      </c>
      <c r="Q67">
        <v>53</v>
      </c>
    </row>
    <row r="68" spans="1:17">
      <c r="A68">
        <v>647</v>
      </c>
      <c r="B68" t="s">
        <v>225</v>
      </c>
      <c r="C68">
        <v>15157</v>
      </c>
      <c r="D68">
        <v>363</v>
      </c>
      <c r="E68">
        <v>1382</v>
      </c>
      <c r="F68">
        <v>1408</v>
      </c>
      <c r="G68">
        <v>1345</v>
      </c>
      <c r="H68">
        <v>1330</v>
      </c>
      <c r="I68">
        <v>1137</v>
      </c>
      <c r="J68">
        <v>1103</v>
      </c>
      <c r="K68">
        <v>1011</v>
      </c>
      <c r="L68">
        <v>1077</v>
      </c>
      <c r="M68">
        <v>1130</v>
      </c>
      <c r="N68">
        <v>1185</v>
      </c>
      <c r="O68">
        <v>1010</v>
      </c>
      <c r="P68">
        <v>871</v>
      </c>
      <c r="Q68">
        <v>805</v>
      </c>
    </row>
    <row r="69" spans="1:17">
      <c r="A69">
        <v>648</v>
      </c>
      <c r="B69" t="s">
        <v>226</v>
      </c>
      <c r="C69">
        <v>26011</v>
      </c>
      <c r="D69">
        <v>246</v>
      </c>
      <c r="E69">
        <v>1904</v>
      </c>
      <c r="F69">
        <v>1936</v>
      </c>
      <c r="G69">
        <v>1882</v>
      </c>
      <c r="H69">
        <v>2041</v>
      </c>
      <c r="I69">
        <v>1969</v>
      </c>
      <c r="J69">
        <v>1915</v>
      </c>
      <c r="K69">
        <v>2003</v>
      </c>
      <c r="L69">
        <v>2079</v>
      </c>
      <c r="M69">
        <v>2100</v>
      </c>
      <c r="N69">
        <v>2483</v>
      </c>
      <c r="O69">
        <v>2128</v>
      </c>
      <c r="P69">
        <v>1679</v>
      </c>
      <c r="Q69">
        <v>1646</v>
      </c>
    </row>
    <row r="70" spans="1:17">
      <c r="A70">
        <v>774</v>
      </c>
      <c r="B70" t="s">
        <v>348</v>
      </c>
      <c r="C70">
        <v>2572</v>
      </c>
      <c r="D70">
        <v>179</v>
      </c>
      <c r="E70">
        <v>238</v>
      </c>
      <c r="F70">
        <v>208</v>
      </c>
      <c r="G70">
        <v>189</v>
      </c>
      <c r="H70">
        <v>197</v>
      </c>
      <c r="I70">
        <v>172</v>
      </c>
      <c r="J70">
        <v>161</v>
      </c>
      <c r="K70">
        <v>187</v>
      </c>
      <c r="L70">
        <v>202</v>
      </c>
      <c r="M70">
        <v>200</v>
      </c>
      <c r="N70">
        <v>207</v>
      </c>
      <c r="O70">
        <v>149</v>
      </c>
      <c r="P70">
        <v>142</v>
      </c>
      <c r="Q70">
        <v>141</v>
      </c>
    </row>
    <row r="71" spans="1:17">
      <c r="A71">
        <v>649</v>
      </c>
      <c r="B71" t="s">
        <v>227</v>
      </c>
      <c r="C71">
        <v>2214</v>
      </c>
      <c r="D71">
        <v>109</v>
      </c>
      <c r="E71">
        <v>154</v>
      </c>
      <c r="F71">
        <v>175</v>
      </c>
      <c r="G71">
        <v>163</v>
      </c>
      <c r="H71">
        <v>150</v>
      </c>
      <c r="I71">
        <v>151</v>
      </c>
      <c r="J71">
        <v>189</v>
      </c>
      <c r="K71">
        <v>157</v>
      </c>
      <c r="L71">
        <v>184</v>
      </c>
      <c r="M71">
        <v>148</v>
      </c>
      <c r="N71">
        <v>187</v>
      </c>
      <c r="O71">
        <v>168</v>
      </c>
      <c r="P71">
        <v>144</v>
      </c>
      <c r="Q71">
        <v>135</v>
      </c>
    </row>
    <row r="72" spans="1:17">
      <c r="A72">
        <v>650</v>
      </c>
      <c r="B72" t="s">
        <v>228</v>
      </c>
      <c r="C72">
        <v>812</v>
      </c>
      <c r="D72">
        <v>49</v>
      </c>
      <c r="E72">
        <v>67</v>
      </c>
      <c r="F72">
        <v>68</v>
      </c>
      <c r="G72">
        <v>63</v>
      </c>
      <c r="H72">
        <v>59</v>
      </c>
      <c r="I72">
        <v>59</v>
      </c>
      <c r="J72">
        <v>54</v>
      </c>
      <c r="K72">
        <v>56</v>
      </c>
      <c r="L72">
        <v>55</v>
      </c>
      <c r="M72">
        <v>65</v>
      </c>
      <c r="N72">
        <v>56</v>
      </c>
      <c r="O72">
        <v>48</v>
      </c>
      <c r="P72">
        <v>56</v>
      </c>
      <c r="Q72">
        <v>57</v>
      </c>
    </row>
    <row r="73" spans="1:17">
      <c r="A73">
        <v>651</v>
      </c>
      <c r="B73" t="s">
        <v>229</v>
      </c>
      <c r="C73">
        <v>11631</v>
      </c>
      <c r="D73">
        <v>585</v>
      </c>
      <c r="E73">
        <v>830</v>
      </c>
      <c r="F73">
        <v>849</v>
      </c>
      <c r="G73">
        <v>857</v>
      </c>
      <c r="H73">
        <v>898</v>
      </c>
      <c r="I73">
        <v>879</v>
      </c>
      <c r="J73">
        <v>837</v>
      </c>
      <c r="K73">
        <v>820</v>
      </c>
      <c r="L73">
        <v>858</v>
      </c>
      <c r="M73">
        <v>911</v>
      </c>
      <c r="N73">
        <v>934</v>
      </c>
      <c r="O73">
        <v>858</v>
      </c>
      <c r="P73">
        <v>798</v>
      </c>
      <c r="Q73">
        <v>717</v>
      </c>
    </row>
    <row r="74" spans="1:17">
      <c r="A74">
        <v>652</v>
      </c>
      <c r="B74" t="s">
        <v>230</v>
      </c>
      <c r="C74">
        <v>3019</v>
      </c>
      <c r="D74">
        <v>186</v>
      </c>
      <c r="E74">
        <v>278</v>
      </c>
      <c r="F74">
        <v>254</v>
      </c>
      <c r="G74">
        <v>224</v>
      </c>
      <c r="H74">
        <v>230</v>
      </c>
      <c r="I74">
        <v>206</v>
      </c>
      <c r="J74">
        <v>212</v>
      </c>
      <c r="K74">
        <v>225</v>
      </c>
      <c r="L74">
        <v>202</v>
      </c>
      <c r="M74">
        <v>210</v>
      </c>
      <c r="N74">
        <v>246</v>
      </c>
      <c r="O74">
        <v>207</v>
      </c>
      <c r="P74">
        <v>172</v>
      </c>
      <c r="Q74">
        <v>167</v>
      </c>
    </row>
    <row r="75" spans="1:17">
      <c r="A75">
        <v>653</v>
      </c>
      <c r="B75" t="s">
        <v>231</v>
      </c>
      <c r="C75">
        <v>4297</v>
      </c>
      <c r="D75">
        <v>279</v>
      </c>
      <c r="E75">
        <v>393</v>
      </c>
      <c r="F75">
        <v>366</v>
      </c>
      <c r="G75">
        <v>342</v>
      </c>
      <c r="H75">
        <v>344</v>
      </c>
      <c r="I75">
        <v>318</v>
      </c>
      <c r="J75">
        <v>314</v>
      </c>
      <c r="K75">
        <v>326</v>
      </c>
      <c r="L75">
        <v>297</v>
      </c>
      <c r="M75">
        <v>294</v>
      </c>
      <c r="N75">
        <v>288</v>
      </c>
      <c r="O75">
        <v>264</v>
      </c>
      <c r="P75">
        <v>209</v>
      </c>
      <c r="Q75">
        <v>263</v>
      </c>
    </row>
    <row r="76" spans="1:17">
      <c r="A76">
        <v>654</v>
      </c>
      <c r="B76" t="s">
        <v>232</v>
      </c>
      <c r="C76">
        <v>1843</v>
      </c>
      <c r="D76">
        <v>131</v>
      </c>
      <c r="E76">
        <v>149</v>
      </c>
      <c r="F76">
        <v>171</v>
      </c>
      <c r="G76">
        <v>160</v>
      </c>
      <c r="H76">
        <v>141</v>
      </c>
      <c r="I76">
        <v>148</v>
      </c>
      <c r="J76">
        <v>133</v>
      </c>
      <c r="K76">
        <v>139</v>
      </c>
      <c r="L76">
        <v>149</v>
      </c>
      <c r="M76">
        <v>122</v>
      </c>
      <c r="N76">
        <v>134</v>
      </c>
      <c r="O76">
        <v>81</v>
      </c>
      <c r="P76">
        <v>91</v>
      </c>
      <c r="Q76">
        <v>94</v>
      </c>
    </row>
    <row r="77" spans="1:17">
      <c r="A77">
        <v>655</v>
      </c>
      <c r="B77" t="s">
        <v>233</v>
      </c>
      <c r="C77">
        <v>2912</v>
      </c>
      <c r="D77">
        <v>28</v>
      </c>
      <c r="E77">
        <v>202</v>
      </c>
      <c r="F77">
        <v>201</v>
      </c>
      <c r="G77">
        <v>220</v>
      </c>
      <c r="H77">
        <v>218</v>
      </c>
      <c r="I77">
        <v>235</v>
      </c>
      <c r="J77">
        <v>240</v>
      </c>
      <c r="K77">
        <v>223</v>
      </c>
      <c r="L77">
        <v>250</v>
      </c>
      <c r="M77">
        <v>236</v>
      </c>
      <c r="N77">
        <v>275</v>
      </c>
      <c r="O77">
        <v>207</v>
      </c>
      <c r="P77">
        <v>196</v>
      </c>
      <c r="Q77">
        <v>181</v>
      </c>
    </row>
    <row r="78" spans="1:17">
      <c r="A78">
        <v>656</v>
      </c>
      <c r="B78" t="s">
        <v>234</v>
      </c>
      <c r="C78">
        <v>20096</v>
      </c>
      <c r="D78">
        <v>327</v>
      </c>
      <c r="E78">
        <v>1187</v>
      </c>
      <c r="F78">
        <v>1256</v>
      </c>
      <c r="G78">
        <v>1284</v>
      </c>
      <c r="H78">
        <v>1366</v>
      </c>
      <c r="I78">
        <v>1399</v>
      </c>
      <c r="J78">
        <v>1441</v>
      </c>
      <c r="K78">
        <v>1578</v>
      </c>
      <c r="L78">
        <v>1587</v>
      </c>
      <c r="M78">
        <v>1711</v>
      </c>
      <c r="N78">
        <v>1944</v>
      </c>
      <c r="O78">
        <v>1738</v>
      </c>
      <c r="P78">
        <v>1644</v>
      </c>
      <c r="Q78">
        <v>1634</v>
      </c>
    </row>
    <row r="79" spans="1:17">
      <c r="A79">
        <v>657</v>
      </c>
      <c r="B79" t="s">
        <v>235</v>
      </c>
      <c r="C79">
        <v>9931</v>
      </c>
      <c r="D79">
        <v>483</v>
      </c>
      <c r="E79">
        <v>665</v>
      </c>
      <c r="F79">
        <v>761</v>
      </c>
      <c r="G79">
        <v>814</v>
      </c>
      <c r="H79">
        <v>732</v>
      </c>
      <c r="I79">
        <v>700</v>
      </c>
      <c r="J79">
        <v>713</v>
      </c>
      <c r="K79">
        <v>795</v>
      </c>
      <c r="L79">
        <v>766</v>
      </c>
      <c r="M79">
        <v>737</v>
      </c>
      <c r="N79">
        <v>844</v>
      </c>
      <c r="O79">
        <v>694</v>
      </c>
      <c r="P79">
        <v>642</v>
      </c>
      <c r="Q79">
        <v>585</v>
      </c>
    </row>
    <row r="80" spans="1:17">
      <c r="A80">
        <v>658</v>
      </c>
      <c r="B80" t="s">
        <v>236</v>
      </c>
      <c r="C80">
        <v>42701</v>
      </c>
      <c r="D80">
        <v>451</v>
      </c>
      <c r="E80">
        <v>3061</v>
      </c>
      <c r="F80">
        <v>3286</v>
      </c>
      <c r="G80">
        <v>3204</v>
      </c>
      <c r="H80">
        <v>3390</v>
      </c>
      <c r="I80">
        <v>3379</v>
      </c>
      <c r="J80">
        <v>3490</v>
      </c>
      <c r="K80">
        <v>3495</v>
      </c>
      <c r="L80">
        <v>3437</v>
      </c>
      <c r="M80">
        <v>3449</v>
      </c>
      <c r="N80">
        <v>3318</v>
      </c>
      <c r="O80">
        <v>3265</v>
      </c>
      <c r="P80">
        <v>2797</v>
      </c>
      <c r="Q80">
        <v>2679</v>
      </c>
    </row>
    <row r="81" spans="1:17">
      <c r="A81">
        <v>659</v>
      </c>
      <c r="B81" t="s">
        <v>237</v>
      </c>
      <c r="C81">
        <v>3624</v>
      </c>
      <c r="D81">
        <v>50</v>
      </c>
      <c r="E81">
        <v>286</v>
      </c>
      <c r="F81">
        <v>291</v>
      </c>
      <c r="G81">
        <v>273</v>
      </c>
      <c r="H81">
        <v>264</v>
      </c>
      <c r="I81">
        <v>290</v>
      </c>
      <c r="J81">
        <v>269</v>
      </c>
      <c r="K81">
        <v>282</v>
      </c>
      <c r="L81">
        <v>298</v>
      </c>
      <c r="M81">
        <v>265</v>
      </c>
      <c r="N81">
        <v>341</v>
      </c>
      <c r="O81">
        <v>272</v>
      </c>
      <c r="P81">
        <v>242</v>
      </c>
      <c r="Q81">
        <v>201</v>
      </c>
    </row>
    <row r="82" spans="1:17">
      <c r="A82">
        <v>660</v>
      </c>
      <c r="B82" t="s">
        <v>238</v>
      </c>
      <c r="C82">
        <v>95260</v>
      </c>
      <c r="D82">
        <v>2243</v>
      </c>
      <c r="E82">
        <v>6916</v>
      </c>
      <c r="F82">
        <v>7114</v>
      </c>
      <c r="G82">
        <v>7412</v>
      </c>
      <c r="H82">
        <v>7264</v>
      </c>
      <c r="I82">
        <v>7210</v>
      </c>
      <c r="J82">
        <v>7237</v>
      </c>
      <c r="K82">
        <v>7116</v>
      </c>
      <c r="L82">
        <v>7099</v>
      </c>
      <c r="M82">
        <v>7328</v>
      </c>
      <c r="N82">
        <v>8021</v>
      </c>
      <c r="O82">
        <v>7333</v>
      </c>
      <c r="P82">
        <v>6474</v>
      </c>
      <c r="Q82">
        <v>6493</v>
      </c>
    </row>
    <row r="83" spans="1:17">
      <c r="A83">
        <v>776</v>
      </c>
      <c r="B83" t="s">
        <v>349</v>
      </c>
      <c r="C83">
        <v>7899</v>
      </c>
      <c r="D83">
        <v>239</v>
      </c>
      <c r="E83">
        <v>666</v>
      </c>
      <c r="F83">
        <v>753</v>
      </c>
      <c r="G83">
        <v>737</v>
      </c>
      <c r="H83">
        <v>605</v>
      </c>
      <c r="I83">
        <v>678</v>
      </c>
      <c r="J83">
        <v>597</v>
      </c>
      <c r="K83">
        <v>582</v>
      </c>
      <c r="L83">
        <v>577</v>
      </c>
      <c r="M83">
        <v>593</v>
      </c>
      <c r="N83">
        <v>586</v>
      </c>
      <c r="O83">
        <v>500</v>
      </c>
      <c r="P83">
        <v>395</v>
      </c>
      <c r="Q83">
        <v>391</v>
      </c>
    </row>
    <row r="84" spans="1:17">
      <c r="A84">
        <v>661</v>
      </c>
      <c r="B84" t="s">
        <v>239</v>
      </c>
      <c r="C84">
        <v>4218</v>
      </c>
      <c r="D84">
        <v>166</v>
      </c>
      <c r="E84">
        <v>344</v>
      </c>
      <c r="F84">
        <v>315</v>
      </c>
      <c r="G84">
        <v>369</v>
      </c>
      <c r="H84">
        <v>316</v>
      </c>
      <c r="I84">
        <v>311</v>
      </c>
      <c r="J84">
        <v>311</v>
      </c>
      <c r="K84">
        <v>288</v>
      </c>
      <c r="L84">
        <v>323</v>
      </c>
      <c r="M84">
        <v>336</v>
      </c>
      <c r="N84">
        <v>338</v>
      </c>
      <c r="O84">
        <v>307</v>
      </c>
      <c r="P84">
        <v>265</v>
      </c>
      <c r="Q84">
        <v>229</v>
      </c>
    </row>
    <row r="85" spans="1:17">
      <c r="A85">
        <v>662</v>
      </c>
      <c r="B85" t="s">
        <v>240</v>
      </c>
      <c r="C85">
        <v>603</v>
      </c>
      <c r="D85">
        <v>33</v>
      </c>
      <c r="E85">
        <v>41</v>
      </c>
      <c r="F85">
        <v>41</v>
      </c>
      <c r="G85">
        <v>38</v>
      </c>
      <c r="H85">
        <v>44</v>
      </c>
      <c r="I85">
        <v>39</v>
      </c>
      <c r="J85">
        <v>38</v>
      </c>
      <c r="K85">
        <v>46</v>
      </c>
      <c r="L85">
        <v>52</v>
      </c>
      <c r="M85">
        <v>43</v>
      </c>
      <c r="N85">
        <v>45</v>
      </c>
      <c r="O85">
        <v>56</v>
      </c>
      <c r="P85">
        <v>45</v>
      </c>
      <c r="Q85">
        <v>42</v>
      </c>
    </row>
    <row r="86" spans="1:17">
      <c r="A86">
        <v>663</v>
      </c>
      <c r="B86" t="s">
        <v>241</v>
      </c>
      <c r="C86">
        <v>13088</v>
      </c>
      <c r="D86">
        <v>558</v>
      </c>
      <c r="E86">
        <v>1086</v>
      </c>
      <c r="F86">
        <v>1106</v>
      </c>
      <c r="G86">
        <v>1029</v>
      </c>
      <c r="H86">
        <v>1004</v>
      </c>
      <c r="I86">
        <v>989</v>
      </c>
      <c r="J86">
        <v>989</v>
      </c>
      <c r="K86">
        <v>993</v>
      </c>
      <c r="L86">
        <v>934</v>
      </c>
      <c r="M86">
        <v>967</v>
      </c>
      <c r="N86">
        <v>1166</v>
      </c>
      <c r="O86">
        <v>884</v>
      </c>
      <c r="P86">
        <v>661</v>
      </c>
      <c r="Q86">
        <v>722</v>
      </c>
    </row>
    <row r="87" spans="1:17">
      <c r="A87">
        <v>664</v>
      </c>
      <c r="B87" t="s">
        <v>242</v>
      </c>
      <c r="C87">
        <v>6777</v>
      </c>
      <c r="D87">
        <v>398</v>
      </c>
      <c r="E87">
        <v>541</v>
      </c>
      <c r="F87">
        <v>533</v>
      </c>
      <c r="G87">
        <v>465</v>
      </c>
      <c r="H87">
        <v>485</v>
      </c>
      <c r="I87">
        <v>486</v>
      </c>
      <c r="J87">
        <v>497</v>
      </c>
      <c r="K87">
        <v>485</v>
      </c>
      <c r="L87">
        <v>476</v>
      </c>
      <c r="M87">
        <v>525</v>
      </c>
      <c r="N87">
        <v>535</v>
      </c>
      <c r="O87">
        <v>461</v>
      </c>
      <c r="P87">
        <v>489</v>
      </c>
      <c r="Q87">
        <v>401</v>
      </c>
    </row>
    <row r="88" spans="1:17">
      <c r="A88">
        <v>665</v>
      </c>
      <c r="B88" t="s">
        <v>243</v>
      </c>
      <c r="C88">
        <v>4629</v>
      </c>
      <c r="D88">
        <v>274</v>
      </c>
      <c r="E88">
        <v>389</v>
      </c>
      <c r="F88">
        <v>388</v>
      </c>
      <c r="G88">
        <v>374</v>
      </c>
      <c r="H88">
        <v>383</v>
      </c>
      <c r="I88">
        <v>345</v>
      </c>
      <c r="J88">
        <v>361</v>
      </c>
      <c r="K88">
        <v>323</v>
      </c>
      <c r="L88">
        <v>310</v>
      </c>
      <c r="M88">
        <v>330</v>
      </c>
      <c r="N88">
        <v>363</v>
      </c>
      <c r="O88">
        <v>306</v>
      </c>
      <c r="P88">
        <v>232</v>
      </c>
      <c r="Q88">
        <v>251</v>
      </c>
    </row>
    <row r="89" spans="1:17">
      <c r="A89">
        <v>666</v>
      </c>
      <c r="B89" t="s">
        <v>244</v>
      </c>
      <c r="C89">
        <v>2333</v>
      </c>
      <c r="D89">
        <v>159</v>
      </c>
      <c r="E89">
        <v>223</v>
      </c>
      <c r="F89">
        <v>192</v>
      </c>
      <c r="G89">
        <v>176</v>
      </c>
      <c r="H89">
        <v>187</v>
      </c>
      <c r="I89">
        <v>175</v>
      </c>
      <c r="J89">
        <v>178</v>
      </c>
      <c r="K89">
        <v>184</v>
      </c>
      <c r="L89">
        <v>176</v>
      </c>
      <c r="M89">
        <v>166</v>
      </c>
      <c r="N89">
        <v>169</v>
      </c>
      <c r="O89">
        <v>124</v>
      </c>
      <c r="P89">
        <v>101</v>
      </c>
      <c r="Q89">
        <v>123</v>
      </c>
    </row>
    <row r="90" spans="1:17">
      <c r="A90">
        <v>667</v>
      </c>
      <c r="B90" t="s">
        <v>245</v>
      </c>
      <c r="C90">
        <v>173050</v>
      </c>
      <c r="D90">
        <v>1371</v>
      </c>
      <c r="E90">
        <v>12540</v>
      </c>
      <c r="F90">
        <v>13237</v>
      </c>
      <c r="G90">
        <v>13187</v>
      </c>
      <c r="H90">
        <v>13397</v>
      </c>
      <c r="I90">
        <v>13406</v>
      </c>
      <c r="J90">
        <v>13363</v>
      </c>
      <c r="K90">
        <v>13305</v>
      </c>
      <c r="L90">
        <v>13472</v>
      </c>
      <c r="M90">
        <v>13830</v>
      </c>
      <c r="N90">
        <v>15213</v>
      </c>
      <c r="O90">
        <v>13923</v>
      </c>
      <c r="P90">
        <v>11507</v>
      </c>
      <c r="Q90">
        <v>11299</v>
      </c>
    </row>
    <row r="91" spans="1:17">
      <c r="A91">
        <v>668</v>
      </c>
      <c r="B91" t="s">
        <v>246</v>
      </c>
      <c r="C91">
        <v>6825</v>
      </c>
      <c r="D91">
        <v>230</v>
      </c>
      <c r="E91">
        <v>558</v>
      </c>
      <c r="F91">
        <v>537</v>
      </c>
      <c r="G91">
        <v>538</v>
      </c>
      <c r="H91">
        <v>535</v>
      </c>
      <c r="I91">
        <v>545</v>
      </c>
      <c r="J91">
        <v>538</v>
      </c>
      <c r="K91">
        <v>488</v>
      </c>
      <c r="L91">
        <v>524</v>
      </c>
      <c r="M91">
        <v>495</v>
      </c>
      <c r="N91">
        <v>526</v>
      </c>
      <c r="O91">
        <v>516</v>
      </c>
      <c r="P91">
        <v>425</v>
      </c>
      <c r="Q91">
        <v>370</v>
      </c>
    </row>
    <row r="92" spans="1:17">
      <c r="A92">
        <v>669</v>
      </c>
      <c r="B92" t="s">
        <v>247</v>
      </c>
      <c r="C92">
        <v>27043</v>
      </c>
      <c r="D92">
        <v>390</v>
      </c>
      <c r="E92">
        <v>1987</v>
      </c>
      <c r="F92">
        <v>2110</v>
      </c>
      <c r="G92">
        <v>2090</v>
      </c>
      <c r="H92">
        <v>2077</v>
      </c>
      <c r="I92">
        <v>2061</v>
      </c>
      <c r="J92">
        <v>2106</v>
      </c>
      <c r="K92">
        <v>2066</v>
      </c>
      <c r="L92">
        <v>2174</v>
      </c>
      <c r="M92">
        <v>2111</v>
      </c>
      <c r="N92">
        <v>2426</v>
      </c>
      <c r="O92">
        <v>2262</v>
      </c>
      <c r="P92">
        <v>1496</v>
      </c>
      <c r="Q92">
        <v>1687</v>
      </c>
    </row>
    <row r="93" spans="1:17">
      <c r="A93">
        <v>670</v>
      </c>
      <c r="B93" t="s">
        <v>248</v>
      </c>
      <c r="C93">
        <v>970</v>
      </c>
      <c r="D93">
        <v>56</v>
      </c>
      <c r="E93">
        <v>63</v>
      </c>
      <c r="F93">
        <v>64</v>
      </c>
      <c r="G93">
        <v>69</v>
      </c>
      <c r="H93">
        <v>87</v>
      </c>
      <c r="I93">
        <v>65</v>
      </c>
      <c r="J93">
        <v>61</v>
      </c>
      <c r="K93">
        <v>65</v>
      </c>
      <c r="L93">
        <v>73</v>
      </c>
      <c r="M93">
        <v>87</v>
      </c>
      <c r="N93">
        <v>62</v>
      </c>
      <c r="O93">
        <v>80</v>
      </c>
      <c r="P93">
        <v>73</v>
      </c>
      <c r="Q93">
        <v>65</v>
      </c>
    </row>
    <row r="94" spans="1:17">
      <c r="A94">
        <v>671</v>
      </c>
      <c r="B94" t="s">
        <v>249</v>
      </c>
      <c r="C94">
        <v>3502</v>
      </c>
      <c r="D94">
        <v>199</v>
      </c>
      <c r="E94">
        <v>230</v>
      </c>
      <c r="F94">
        <v>242</v>
      </c>
      <c r="G94">
        <v>285</v>
      </c>
      <c r="H94">
        <v>244</v>
      </c>
      <c r="I94">
        <v>245</v>
      </c>
      <c r="J94">
        <v>215</v>
      </c>
      <c r="K94">
        <v>254</v>
      </c>
      <c r="L94">
        <v>264</v>
      </c>
      <c r="M94">
        <v>280</v>
      </c>
      <c r="N94">
        <v>295</v>
      </c>
      <c r="O94">
        <v>301</v>
      </c>
      <c r="P94">
        <v>221</v>
      </c>
      <c r="Q94">
        <v>227</v>
      </c>
    </row>
    <row r="95" spans="1:17">
      <c r="A95">
        <v>672</v>
      </c>
      <c r="B95" t="s">
        <v>250</v>
      </c>
      <c r="C95">
        <v>5284</v>
      </c>
      <c r="D95">
        <v>249</v>
      </c>
      <c r="E95">
        <v>342</v>
      </c>
      <c r="F95">
        <v>349</v>
      </c>
      <c r="G95">
        <v>399</v>
      </c>
      <c r="H95">
        <v>367</v>
      </c>
      <c r="I95">
        <v>372</v>
      </c>
      <c r="J95">
        <v>365</v>
      </c>
      <c r="K95">
        <v>408</v>
      </c>
      <c r="L95">
        <v>402</v>
      </c>
      <c r="M95">
        <v>407</v>
      </c>
      <c r="N95">
        <v>462</v>
      </c>
      <c r="O95">
        <v>406</v>
      </c>
      <c r="P95">
        <v>389</v>
      </c>
      <c r="Q95">
        <v>367</v>
      </c>
    </row>
    <row r="96" spans="1:17">
      <c r="A96">
        <v>673</v>
      </c>
      <c r="B96" t="s">
        <v>251</v>
      </c>
      <c r="C96">
        <v>3485</v>
      </c>
      <c r="D96">
        <v>115</v>
      </c>
      <c r="E96">
        <v>267</v>
      </c>
      <c r="F96">
        <v>296</v>
      </c>
      <c r="G96">
        <v>294</v>
      </c>
      <c r="H96">
        <v>271</v>
      </c>
      <c r="I96">
        <v>253</v>
      </c>
      <c r="J96">
        <v>274</v>
      </c>
      <c r="K96">
        <v>250</v>
      </c>
      <c r="L96">
        <v>259</v>
      </c>
      <c r="M96">
        <v>254</v>
      </c>
      <c r="N96">
        <v>277</v>
      </c>
      <c r="O96">
        <v>237</v>
      </c>
      <c r="P96">
        <v>210</v>
      </c>
      <c r="Q96">
        <v>228</v>
      </c>
    </row>
    <row r="97" spans="1:17">
      <c r="A97">
        <v>674</v>
      </c>
      <c r="B97" t="s">
        <v>252</v>
      </c>
      <c r="C97">
        <v>1992</v>
      </c>
      <c r="D97">
        <v>116</v>
      </c>
      <c r="E97">
        <v>149</v>
      </c>
      <c r="F97">
        <v>135</v>
      </c>
      <c r="G97">
        <v>149</v>
      </c>
      <c r="H97">
        <v>142</v>
      </c>
      <c r="I97">
        <v>128</v>
      </c>
      <c r="J97">
        <v>134</v>
      </c>
      <c r="K97">
        <v>137</v>
      </c>
      <c r="L97">
        <v>149</v>
      </c>
      <c r="M97">
        <v>169</v>
      </c>
      <c r="N97">
        <v>150</v>
      </c>
      <c r="O97">
        <v>150</v>
      </c>
      <c r="P97">
        <v>159</v>
      </c>
      <c r="Q97">
        <v>125</v>
      </c>
    </row>
    <row r="98" spans="1:17">
      <c r="A98">
        <v>675</v>
      </c>
      <c r="B98" t="s">
        <v>253</v>
      </c>
      <c r="C98">
        <v>41526</v>
      </c>
      <c r="D98">
        <v>290</v>
      </c>
      <c r="E98">
        <v>2707</v>
      </c>
      <c r="F98">
        <v>2910</v>
      </c>
      <c r="G98">
        <v>2980</v>
      </c>
      <c r="H98">
        <v>2976</v>
      </c>
      <c r="I98">
        <v>3146</v>
      </c>
      <c r="J98">
        <v>3126</v>
      </c>
      <c r="K98">
        <v>3156</v>
      </c>
      <c r="L98">
        <v>3344</v>
      </c>
      <c r="M98">
        <v>3358</v>
      </c>
      <c r="N98">
        <v>3851</v>
      </c>
      <c r="O98">
        <v>3455</v>
      </c>
      <c r="P98">
        <v>3097</v>
      </c>
      <c r="Q98">
        <v>3130</v>
      </c>
    </row>
    <row r="99" spans="1:17">
      <c r="A99">
        <v>676</v>
      </c>
      <c r="B99" t="s">
        <v>254</v>
      </c>
      <c r="C99">
        <v>28121</v>
      </c>
      <c r="D99">
        <v>1129</v>
      </c>
      <c r="E99">
        <v>2168</v>
      </c>
      <c r="F99">
        <v>2195</v>
      </c>
      <c r="G99">
        <v>2245</v>
      </c>
      <c r="H99">
        <v>2162</v>
      </c>
      <c r="I99">
        <v>2051</v>
      </c>
      <c r="J99">
        <v>2071</v>
      </c>
      <c r="K99">
        <v>2054</v>
      </c>
      <c r="L99">
        <v>2131</v>
      </c>
      <c r="M99">
        <v>2112</v>
      </c>
      <c r="N99">
        <v>2220</v>
      </c>
      <c r="O99">
        <v>2025</v>
      </c>
      <c r="P99">
        <v>1759</v>
      </c>
      <c r="Q99">
        <v>1799</v>
      </c>
    </row>
    <row r="100" spans="1:17">
      <c r="A100">
        <v>677</v>
      </c>
      <c r="B100" t="s">
        <v>255</v>
      </c>
      <c r="C100">
        <v>1791</v>
      </c>
      <c r="D100">
        <v>93</v>
      </c>
      <c r="E100">
        <v>140</v>
      </c>
      <c r="F100">
        <v>168</v>
      </c>
      <c r="G100">
        <v>145</v>
      </c>
      <c r="H100">
        <v>118</v>
      </c>
      <c r="I100">
        <v>135</v>
      </c>
      <c r="J100">
        <v>125</v>
      </c>
      <c r="K100">
        <v>131</v>
      </c>
      <c r="L100">
        <v>142</v>
      </c>
      <c r="M100">
        <v>135</v>
      </c>
      <c r="N100">
        <v>151</v>
      </c>
      <c r="O100">
        <v>112</v>
      </c>
      <c r="P100">
        <v>96</v>
      </c>
      <c r="Q100">
        <v>100</v>
      </c>
    </row>
    <row r="101" spans="1:17">
      <c r="A101">
        <v>678</v>
      </c>
      <c r="B101" t="s">
        <v>256</v>
      </c>
      <c r="C101">
        <v>7428</v>
      </c>
      <c r="D101">
        <v>269</v>
      </c>
      <c r="E101">
        <v>538</v>
      </c>
      <c r="F101">
        <v>550</v>
      </c>
      <c r="G101">
        <v>569</v>
      </c>
      <c r="H101">
        <v>599</v>
      </c>
      <c r="I101">
        <v>600</v>
      </c>
      <c r="J101">
        <v>566</v>
      </c>
      <c r="K101">
        <v>552</v>
      </c>
      <c r="L101">
        <v>585</v>
      </c>
      <c r="M101">
        <v>551</v>
      </c>
      <c r="N101">
        <v>595</v>
      </c>
      <c r="O101">
        <v>537</v>
      </c>
      <c r="P101">
        <v>481</v>
      </c>
      <c r="Q101">
        <v>436</v>
      </c>
    </row>
    <row r="102" spans="1:17">
      <c r="A102">
        <v>679</v>
      </c>
      <c r="B102" t="s">
        <v>257</v>
      </c>
      <c r="C102">
        <v>2352</v>
      </c>
      <c r="D102">
        <v>122</v>
      </c>
      <c r="E102">
        <v>186</v>
      </c>
      <c r="F102">
        <v>203</v>
      </c>
      <c r="G102">
        <v>176</v>
      </c>
      <c r="H102">
        <v>181</v>
      </c>
      <c r="I102">
        <v>176</v>
      </c>
      <c r="J102">
        <v>154</v>
      </c>
      <c r="K102">
        <v>192</v>
      </c>
      <c r="L102">
        <v>178</v>
      </c>
      <c r="M102">
        <v>183</v>
      </c>
      <c r="N102">
        <v>180</v>
      </c>
      <c r="O102">
        <v>156</v>
      </c>
      <c r="P102">
        <v>134</v>
      </c>
      <c r="Q102">
        <v>131</v>
      </c>
    </row>
    <row r="103" spans="1:17">
      <c r="A103">
        <v>680</v>
      </c>
      <c r="B103" t="s">
        <v>258</v>
      </c>
      <c r="C103">
        <v>3117</v>
      </c>
      <c r="D103">
        <v>201</v>
      </c>
      <c r="E103">
        <v>242</v>
      </c>
      <c r="F103">
        <v>249</v>
      </c>
      <c r="G103">
        <v>255</v>
      </c>
      <c r="H103">
        <v>221</v>
      </c>
      <c r="I103">
        <v>228</v>
      </c>
      <c r="J103">
        <v>230</v>
      </c>
      <c r="K103">
        <v>203</v>
      </c>
      <c r="L103">
        <v>224</v>
      </c>
      <c r="M103">
        <v>246</v>
      </c>
      <c r="N103">
        <v>227</v>
      </c>
      <c r="O103">
        <v>229</v>
      </c>
      <c r="P103">
        <v>188</v>
      </c>
      <c r="Q103">
        <v>174</v>
      </c>
    </row>
    <row r="104" spans="1:17">
      <c r="A104">
        <v>779</v>
      </c>
      <c r="B104" t="s">
        <v>350</v>
      </c>
      <c r="C104">
        <v>3253</v>
      </c>
      <c r="D104">
        <v>123</v>
      </c>
      <c r="E104">
        <v>237</v>
      </c>
      <c r="F104">
        <v>234</v>
      </c>
      <c r="G104">
        <v>238</v>
      </c>
      <c r="H104">
        <v>212</v>
      </c>
      <c r="I104">
        <v>256</v>
      </c>
      <c r="J104">
        <v>263</v>
      </c>
      <c r="K104">
        <v>239</v>
      </c>
      <c r="L104">
        <v>275</v>
      </c>
      <c r="M104">
        <v>247</v>
      </c>
      <c r="N104">
        <v>250</v>
      </c>
      <c r="O104">
        <v>238</v>
      </c>
      <c r="P104">
        <v>234</v>
      </c>
      <c r="Q104">
        <v>207</v>
      </c>
    </row>
    <row r="105" spans="1:17">
      <c r="A105">
        <v>681</v>
      </c>
      <c r="B105" t="s">
        <v>259</v>
      </c>
      <c r="C105">
        <v>2818</v>
      </c>
      <c r="D105">
        <v>159</v>
      </c>
      <c r="E105">
        <v>196</v>
      </c>
      <c r="F105">
        <v>218</v>
      </c>
      <c r="G105">
        <v>223</v>
      </c>
      <c r="H105">
        <v>193</v>
      </c>
      <c r="I105">
        <v>186</v>
      </c>
      <c r="J105">
        <v>199</v>
      </c>
      <c r="K105">
        <v>232</v>
      </c>
      <c r="L105">
        <v>206</v>
      </c>
      <c r="M105">
        <v>200</v>
      </c>
      <c r="N105">
        <v>240</v>
      </c>
      <c r="O105">
        <v>180</v>
      </c>
      <c r="P105">
        <v>210</v>
      </c>
      <c r="Q105">
        <v>176</v>
      </c>
    </row>
    <row r="106" spans="1:17">
      <c r="A106">
        <v>682</v>
      </c>
      <c r="B106" t="s">
        <v>260</v>
      </c>
      <c r="C106">
        <v>1249</v>
      </c>
      <c r="D106">
        <v>71</v>
      </c>
      <c r="E106">
        <v>98</v>
      </c>
      <c r="F106">
        <v>102</v>
      </c>
      <c r="G106">
        <v>97</v>
      </c>
      <c r="H106">
        <v>95</v>
      </c>
      <c r="I106">
        <v>93</v>
      </c>
      <c r="J106">
        <v>75</v>
      </c>
      <c r="K106">
        <v>89</v>
      </c>
      <c r="L106">
        <v>94</v>
      </c>
      <c r="M106">
        <v>74</v>
      </c>
      <c r="N106">
        <v>101</v>
      </c>
      <c r="O106">
        <v>95</v>
      </c>
      <c r="P106">
        <v>87</v>
      </c>
      <c r="Q106">
        <v>78</v>
      </c>
    </row>
    <row r="107" spans="1:17">
      <c r="A107">
        <v>683</v>
      </c>
      <c r="B107" t="s">
        <v>261</v>
      </c>
      <c r="C107">
        <v>1159</v>
      </c>
      <c r="D107">
        <v>65</v>
      </c>
      <c r="E107">
        <v>73</v>
      </c>
      <c r="F107">
        <v>84</v>
      </c>
      <c r="G107">
        <v>93</v>
      </c>
      <c r="H107">
        <v>84</v>
      </c>
      <c r="I107">
        <v>76</v>
      </c>
      <c r="J107">
        <v>74</v>
      </c>
      <c r="K107">
        <v>90</v>
      </c>
      <c r="L107">
        <v>99</v>
      </c>
      <c r="M107">
        <v>95</v>
      </c>
      <c r="N107">
        <v>94</v>
      </c>
      <c r="O107">
        <v>77</v>
      </c>
      <c r="P107">
        <v>79</v>
      </c>
      <c r="Q107">
        <v>76</v>
      </c>
    </row>
    <row r="108" spans="1:17">
      <c r="A108">
        <v>684</v>
      </c>
      <c r="B108" t="s">
        <v>262</v>
      </c>
      <c r="C108">
        <v>5414</v>
      </c>
      <c r="D108">
        <v>266</v>
      </c>
      <c r="E108">
        <v>338</v>
      </c>
      <c r="F108">
        <v>414</v>
      </c>
      <c r="G108">
        <v>399</v>
      </c>
      <c r="H108">
        <v>391</v>
      </c>
      <c r="I108">
        <v>417</v>
      </c>
      <c r="J108">
        <v>428</v>
      </c>
      <c r="K108">
        <v>398</v>
      </c>
      <c r="L108">
        <v>428</v>
      </c>
      <c r="M108">
        <v>430</v>
      </c>
      <c r="N108">
        <v>411</v>
      </c>
      <c r="O108">
        <v>399</v>
      </c>
      <c r="P108">
        <v>379</v>
      </c>
      <c r="Q108">
        <v>316</v>
      </c>
    </row>
    <row r="109" spans="1:17">
      <c r="A109">
        <v>685</v>
      </c>
      <c r="B109" t="s">
        <v>263</v>
      </c>
      <c r="C109">
        <v>2713</v>
      </c>
      <c r="D109">
        <v>137</v>
      </c>
      <c r="E109">
        <v>208</v>
      </c>
      <c r="F109">
        <v>207</v>
      </c>
      <c r="G109">
        <v>212</v>
      </c>
      <c r="H109">
        <v>203</v>
      </c>
      <c r="I109">
        <v>199</v>
      </c>
      <c r="J109">
        <v>205</v>
      </c>
      <c r="K109">
        <v>191</v>
      </c>
      <c r="L109">
        <v>205</v>
      </c>
      <c r="M109">
        <v>208</v>
      </c>
      <c r="N109">
        <v>205</v>
      </c>
      <c r="O109">
        <v>191</v>
      </c>
      <c r="P109">
        <v>183</v>
      </c>
      <c r="Q109">
        <v>159</v>
      </c>
    </row>
    <row r="110" spans="1:17">
      <c r="A110">
        <v>686</v>
      </c>
      <c r="B110" t="s">
        <v>264</v>
      </c>
      <c r="C110">
        <v>1738</v>
      </c>
      <c r="D110">
        <v>111</v>
      </c>
      <c r="E110">
        <v>165</v>
      </c>
      <c r="F110">
        <v>178</v>
      </c>
      <c r="G110">
        <v>135</v>
      </c>
      <c r="H110">
        <v>134</v>
      </c>
      <c r="I110">
        <v>123</v>
      </c>
      <c r="J110">
        <v>149</v>
      </c>
      <c r="K110">
        <v>123</v>
      </c>
      <c r="L110">
        <v>115</v>
      </c>
      <c r="M110">
        <v>116</v>
      </c>
      <c r="N110">
        <v>129</v>
      </c>
      <c r="O110">
        <v>95</v>
      </c>
      <c r="P110">
        <v>84</v>
      </c>
      <c r="Q110">
        <v>81</v>
      </c>
    </row>
    <row r="111" spans="1:17">
      <c r="A111">
        <v>687</v>
      </c>
      <c r="B111" t="s">
        <v>265</v>
      </c>
      <c r="C111">
        <v>6550</v>
      </c>
      <c r="D111">
        <v>337</v>
      </c>
      <c r="E111">
        <v>480</v>
      </c>
      <c r="F111">
        <v>519</v>
      </c>
      <c r="G111">
        <v>479</v>
      </c>
      <c r="H111">
        <v>474</v>
      </c>
      <c r="I111">
        <v>519</v>
      </c>
      <c r="J111">
        <v>517</v>
      </c>
      <c r="K111">
        <v>479</v>
      </c>
      <c r="L111">
        <v>486</v>
      </c>
      <c r="M111">
        <v>493</v>
      </c>
      <c r="N111">
        <v>493</v>
      </c>
      <c r="O111">
        <v>456</v>
      </c>
      <c r="P111">
        <v>410</v>
      </c>
      <c r="Q111">
        <v>408</v>
      </c>
    </row>
    <row r="112" spans="1:17">
      <c r="A112">
        <v>688</v>
      </c>
      <c r="B112" t="s">
        <v>266</v>
      </c>
      <c r="C112">
        <v>6461</v>
      </c>
      <c r="D112">
        <v>284</v>
      </c>
      <c r="E112">
        <v>482</v>
      </c>
      <c r="F112">
        <v>501</v>
      </c>
      <c r="G112">
        <v>469</v>
      </c>
      <c r="H112">
        <v>452</v>
      </c>
      <c r="I112">
        <v>506</v>
      </c>
      <c r="J112">
        <v>488</v>
      </c>
      <c r="K112">
        <v>442</v>
      </c>
      <c r="L112">
        <v>510</v>
      </c>
      <c r="M112">
        <v>509</v>
      </c>
      <c r="N112">
        <v>534</v>
      </c>
      <c r="O112">
        <v>465</v>
      </c>
      <c r="P112">
        <v>404</v>
      </c>
      <c r="Q112">
        <v>415</v>
      </c>
    </row>
    <row r="113" spans="1:17">
      <c r="A113">
        <v>689</v>
      </c>
      <c r="B113" t="s">
        <v>267</v>
      </c>
      <c r="C113">
        <v>9878</v>
      </c>
      <c r="D113">
        <v>468</v>
      </c>
      <c r="E113">
        <v>810</v>
      </c>
      <c r="F113">
        <v>793</v>
      </c>
      <c r="G113">
        <v>741</v>
      </c>
      <c r="H113">
        <v>702</v>
      </c>
      <c r="I113">
        <v>718</v>
      </c>
      <c r="J113">
        <v>703</v>
      </c>
      <c r="K113">
        <v>678</v>
      </c>
      <c r="L113">
        <v>769</v>
      </c>
      <c r="M113">
        <v>788</v>
      </c>
      <c r="N113">
        <v>783</v>
      </c>
      <c r="O113">
        <v>683</v>
      </c>
      <c r="P113">
        <v>635</v>
      </c>
      <c r="Q113">
        <v>607</v>
      </c>
    </row>
    <row r="114" spans="1:17">
      <c r="A114">
        <v>690</v>
      </c>
      <c r="B114" t="s">
        <v>268</v>
      </c>
      <c r="C114">
        <v>1188</v>
      </c>
      <c r="D114">
        <v>62</v>
      </c>
      <c r="E114">
        <v>84</v>
      </c>
      <c r="F114">
        <v>92</v>
      </c>
      <c r="G114">
        <v>92</v>
      </c>
      <c r="H114">
        <v>80</v>
      </c>
      <c r="I114">
        <v>79</v>
      </c>
      <c r="J114">
        <v>73</v>
      </c>
      <c r="K114">
        <v>76</v>
      </c>
      <c r="L114">
        <v>92</v>
      </c>
      <c r="M114">
        <v>103</v>
      </c>
      <c r="N114">
        <v>111</v>
      </c>
      <c r="O114">
        <v>85</v>
      </c>
      <c r="P114">
        <v>81</v>
      </c>
      <c r="Q114">
        <v>78</v>
      </c>
    </row>
    <row r="115" spans="1:17">
      <c r="A115">
        <v>691</v>
      </c>
      <c r="B115" t="s">
        <v>269</v>
      </c>
      <c r="C115">
        <v>3075</v>
      </c>
      <c r="D115">
        <v>0</v>
      </c>
      <c r="E115">
        <v>284</v>
      </c>
      <c r="F115">
        <v>300</v>
      </c>
      <c r="G115">
        <v>282</v>
      </c>
      <c r="H115">
        <v>244</v>
      </c>
      <c r="I115">
        <v>241</v>
      </c>
      <c r="J115">
        <v>220</v>
      </c>
      <c r="K115">
        <v>214</v>
      </c>
      <c r="L115">
        <v>249</v>
      </c>
      <c r="M115">
        <v>233</v>
      </c>
      <c r="N115">
        <v>281</v>
      </c>
      <c r="O115">
        <v>200</v>
      </c>
      <c r="P115">
        <v>177</v>
      </c>
      <c r="Q115">
        <v>150</v>
      </c>
    </row>
    <row r="116" spans="1:17">
      <c r="A116">
        <v>692</v>
      </c>
      <c r="B116" t="s">
        <v>270</v>
      </c>
      <c r="C116">
        <v>10491</v>
      </c>
      <c r="D116">
        <v>402</v>
      </c>
      <c r="E116">
        <v>862</v>
      </c>
      <c r="F116">
        <v>886</v>
      </c>
      <c r="G116">
        <v>825</v>
      </c>
      <c r="H116">
        <v>787</v>
      </c>
      <c r="I116">
        <v>787</v>
      </c>
      <c r="J116">
        <v>810</v>
      </c>
      <c r="K116">
        <v>723</v>
      </c>
      <c r="L116">
        <v>779</v>
      </c>
      <c r="M116">
        <v>820</v>
      </c>
      <c r="N116">
        <v>782</v>
      </c>
      <c r="O116">
        <v>761</v>
      </c>
      <c r="P116">
        <v>663</v>
      </c>
      <c r="Q116">
        <v>604</v>
      </c>
    </row>
    <row r="117" spans="1:17">
      <c r="A117">
        <v>693</v>
      </c>
      <c r="B117" t="s">
        <v>271</v>
      </c>
      <c r="C117">
        <v>3714</v>
      </c>
      <c r="D117">
        <v>24</v>
      </c>
      <c r="E117">
        <v>309</v>
      </c>
      <c r="F117">
        <v>301</v>
      </c>
      <c r="G117">
        <v>313</v>
      </c>
      <c r="H117">
        <v>313</v>
      </c>
      <c r="I117">
        <v>285</v>
      </c>
      <c r="J117">
        <v>278</v>
      </c>
      <c r="K117">
        <v>273</v>
      </c>
      <c r="L117">
        <v>275</v>
      </c>
      <c r="M117">
        <v>307</v>
      </c>
      <c r="N117">
        <v>326</v>
      </c>
      <c r="O117">
        <v>242</v>
      </c>
      <c r="P117">
        <v>249</v>
      </c>
      <c r="Q117">
        <v>219</v>
      </c>
    </row>
    <row r="118" spans="1:17">
      <c r="A118">
        <v>694</v>
      </c>
      <c r="B118" t="s">
        <v>272</v>
      </c>
      <c r="C118">
        <v>1591</v>
      </c>
      <c r="D118">
        <v>92</v>
      </c>
      <c r="E118">
        <v>123</v>
      </c>
      <c r="F118">
        <v>120</v>
      </c>
      <c r="G118">
        <v>116</v>
      </c>
      <c r="H118">
        <v>100</v>
      </c>
      <c r="I118">
        <v>100</v>
      </c>
      <c r="J118">
        <v>105</v>
      </c>
      <c r="K118">
        <v>100</v>
      </c>
      <c r="L118">
        <v>112</v>
      </c>
      <c r="M118">
        <v>138</v>
      </c>
      <c r="N118">
        <v>155</v>
      </c>
      <c r="O118">
        <v>130</v>
      </c>
      <c r="P118">
        <v>96</v>
      </c>
      <c r="Q118">
        <v>104</v>
      </c>
    </row>
    <row r="119" spans="1:17">
      <c r="A119">
        <v>695</v>
      </c>
      <c r="B119" t="s">
        <v>273</v>
      </c>
      <c r="C119">
        <v>4815</v>
      </c>
      <c r="D119">
        <v>168</v>
      </c>
      <c r="E119">
        <v>396</v>
      </c>
      <c r="F119">
        <v>380</v>
      </c>
      <c r="G119">
        <v>375</v>
      </c>
      <c r="H119">
        <v>345</v>
      </c>
      <c r="I119">
        <v>376</v>
      </c>
      <c r="J119">
        <v>345</v>
      </c>
      <c r="K119">
        <v>365</v>
      </c>
      <c r="L119">
        <v>371</v>
      </c>
      <c r="M119">
        <v>384</v>
      </c>
      <c r="N119">
        <v>427</v>
      </c>
      <c r="O119">
        <v>302</v>
      </c>
      <c r="P119">
        <v>289</v>
      </c>
      <c r="Q119">
        <v>292</v>
      </c>
    </row>
    <row r="120" spans="1:17">
      <c r="A120">
        <v>781</v>
      </c>
      <c r="B120" t="s">
        <v>351</v>
      </c>
      <c r="C120">
        <v>8649</v>
      </c>
      <c r="D120">
        <v>74</v>
      </c>
      <c r="E120">
        <v>785</v>
      </c>
      <c r="F120">
        <v>836</v>
      </c>
      <c r="G120">
        <v>809</v>
      </c>
      <c r="H120">
        <v>820</v>
      </c>
      <c r="I120">
        <v>698</v>
      </c>
      <c r="J120">
        <v>701</v>
      </c>
      <c r="K120">
        <v>683</v>
      </c>
      <c r="L120">
        <v>658</v>
      </c>
      <c r="M120">
        <v>638</v>
      </c>
      <c r="N120">
        <v>704</v>
      </c>
      <c r="O120">
        <v>460</v>
      </c>
      <c r="P120">
        <v>381</v>
      </c>
      <c r="Q120">
        <v>402</v>
      </c>
    </row>
    <row r="121" spans="1:17">
      <c r="A121">
        <v>696</v>
      </c>
      <c r="B121" t="s">
        <v>274</v>
      </c>
      <c r="C121">
        <v>1448</v>
      </c>
      <c r="D121">
        <v>67</v>
      </c>
      <c r="E121">
        <v>130</v>
      </c>
      <c r="F121">
        <v>99</v>
      </c>
      <c r="G121">
        <v>110</v>
      </c>
      <c r="H121">
        <v>114</v>
      </c>
      <c r="I121">
        <v>109</v>
      </c>
      <c r="J121">
        <v>75</v>
      </c>
      <c r="K121">
        <v>89</v>
      </c>
      <c r="L121">
        <v>117</v>
      </c>
      <c r="M121">
        <v>132</v>
      </c>
      <c r="N121">
        <v>107</v>
      </c>
      <c r="O121">
        <v>118</v>
      </c>
      <c r="P121">
        <v>89</v>
      </c>
      <c r="Q121">
        <v>92</v>
      </c>
    </row>
    <row r="122" spans="1:17">
      <c r="A122">
        <v>697</v>
      </c>
      <c r="B122" t="s">
        <v>275</v>
      </c>
      <c r="C122">
        <v>4251</v>
      </c>
      <c r="D122">
        <v>156</v>
      </c>
      <c r="E122">
        <v>366</v>
      </c>
      <c r="F122">
        <v>352</v>
      </c>
      <c r="G122">
        <v>328</v>
      </c>
      <c r="H122">
        <v>315</v>
      </c>
      <c r="I122">
        <v>336</v>
      </c>
      <c r="J122">
        <v>284</v>
      </c>
      <c r="K122">
        <v>287</v>
      </c>
      <c r="L122">
        <v>306</v>
      </c>
      <c r="M122">
        <v>349</v>
      </c>
      <c r="N122">
        <v>414</v>
      </c>
      <c r="O122">
        <v>270</v>
      </c>
      <c r="P122">
        <v>274</v>
      </c>
      <c r="Q122">
        <v>214</v>
      </c>
    </row>
    <row r="123" spans="1:17">
      <c r="A123">
        <v>698</v>
      </c>
      <c r="B123" t="s">
        <v>276</v>
      </c>
      <c r="C123">
        <v>1564</v>
      </c>
      <c r="D123">
        <v>69</v>
      </c>
      <c r="E123">
        <v>100</v>
      </c>
      <c r="F123">
        <v>130</v>
      </c>
      <c r="G123">
        <v>117</v>
      </c>
      <c r="H123">
        <v>122</v>
      </c>
      <c r="I123">
        <v>107</v>
      </c>
      <c r="J123">
        <v>106</v>
      </c>
      <c r="K123">
        <v>110</v>
      </c>
      <c r="L123">
        <v>137</v>
      </c>
      <c r="M123">
        <v>120</v>
      </c>
      <c r="N123">
        <v>141</v>
      </c>
      <c r="O123">
        <v>101</v>
      </c>
      <c r="P123">
        <v>91</v>
      </c>
      <c r="Q123">
        <v>113</v>
      </c>
    </row>
    <row r="124" spans="1:17">
      <c r="A124">
        <v>699</v>
      </c>
      <c r="B124" t="s">
        <v>277</v>
      </c>
      <c r="C124">
        <v>2981</v>
      </c>
      <c r="D124">
        <v>191</v>
      </c>
      <c r="E124">
        <v>254</v>
      </c>
      <c r="F124">
        <v>237</v>
      </c>
      <c r="G124">
        <v>252</v>
      </c>
      <c r="H124">
        <v>221</v>
      </c>
      <c r="I124">
        <v>199</v>
      </c>
      <c r="J124">
        <v>211</v>
      </c>
      <c r="K124">
        <v>183</v>
      </c>
      <c r="L124">
        <v>235</v>
      </c>
      <c r="M124">
        <v>189</v>
      </c>
      <c r="N124">
        <v>269</v>
      </c>
      <c r="O124">
        <v>185</v>
      </c>
      <c r="P124">
        <v>180</v>
      </c>
      <c r="Q124">
        <v>175</v>
      </c>
    </row>
    <row r="125" spans="1:17">
      <c r="A125">
        <v>700</v>
      </c>
      <c r="B125" t="s">
        <v>278</v>
      </c>
      <c r="C125">
        <v>1023</v>
      </c>
      <c r="D125">
        <v>69</v>
      </c>
      <c r="E125">
        <v>80</v>
      </c>
      <c r="F125">
        <v>70</v>
      </c>
      <c r="G125">
        <v>86</v>
      </c>
      <c r="H125">
        <v>88</v>
      </c>
      <c r="I125">
        <v>61</v>
      </c>
      <c r="J125">
        <v>77</v>
      </c>
      <c r="K125">
        <v>84</v>
      </c>
      <c r="L125">
        <v>77</v>
      </c>
      <c r="M125">
        <v>78</v>
      </c>
      <c r="N125">
        <v>55</v>
      </c>
      <c r="O125">
        <v>77</v>
      </c>
      <c r="P125">
        <v>58</v>
      </c>
      <c r="Q125">
        <v>63</v>
      </c>
    </row>
    <row r="126" spans="1:17">
      <c r="A126">
        <v>701</v>
      </c>
      <c r="B126" t="s">
        <v>279</v>
      </c>
      <c r="C126">
        <v>2409</v>
      </c>
      <c r="D126">
        <v>122</v>
      </c>
      <c r="E126">
        <v>194</v>
      </c>
      <c r="F126">
        <v>221</v>
      </c>
      <c r="G126">
        <v>203</v>
      </c>
      <c r="H126">
        <v>214</v>
      </c>
      <c r="I126">
        <v>181</v>
      </c>
      <c r="J126">
        <v>169</v>
      </c>
      <c r="K126">
        <v>180</v>
      </c>
      <c r="L126">
        <v>172</v>
      </c>
      <c r="M126">
        <v>178</v>
      </c>
      <c r="N126">
        <v>159</v>
      </c>
      <c r="O126">
        <v>156</v>
      </c>
      <c r="P126">
        <v>150</v>
      </c>
      <c r="Q126">
        <v>110</v>
      </c>
    </row>
    <row r="127" spans="1:17">
      <c r="A127">
        <v>702</v>
      </c>
      <c r="B127" t="s">
        <v>280</v>
      </c>
      <c r="C127">
        <v>3987</v>
      </c>
      <c r="D127">
        <v>211</v>
      </c>
      <c r="E127">
        <v>280</v>
      </c>
      <c r="F127">
        <v>295</v>
      </c>
      <c r="G127">
        <v>265</v>
      </c>
      <c r="H127">
        <v>299</v>
      </c>
      <c r="I127">
        <v>300</v>
      </c>
      <c r="J127">
        <v>256</v>
      </c>
      <c r="K127">
        <v>302</v>
      </c>
      <c r="L127">
        <v>297</v>
      </c>
      <c r="M127">
        <v>290</v>
      </c>
      <c r="N127">
        <v>330</v>
      </c>
      <c r="O127">
        <v>350</v>
      </c>
      <c r="P127">
        <v>246</v>
      </c>
      <c r="Q127">
        <v>266</v>
      </c>
    </row>
    <row r="128" spans="1:17">
      <c r="A128">
        <v>703</v>
      </c>
      <c r="B128" t="s">
        <v>281</v>
      </c>
      <c r="C128">
        <v>2089</v>
      </c>
      <c r="D128">
        <v>53</v>
      </c>
      <c r="E128">
        <v>153</v>
      </c>
      <c r="F128">
        <v>99</v>
      </c>
      <c r="G128">
        <v>91</v>
      </c>
      <c r="H128">
        <v>97</v>
      </c>
      <c r="I128">
        <v>92</v>
      </c>
      <c r="J128">
        <v>93</v>
      </c>
      <c r="K128">
        <v>115</v>
      </c>
      <c r="L128">
        <v>141</v>
      </c>
      <c r="M128">
        <v>173</v>
      </c>
      <c r="N128">
        <v>210</v>
      </c>
      <c r="O128">
        <v>289</v>
      </c>
      <c r="P128">
        <v>264</v>
      </c>
      <c r="Q128">
        <v>219</v>
      </c>
    </row>
    <row r="129" spans="1:17">
      <c r="A129">
        <v>704</v>
      </c>
      <c r="B129" t="s">
        <v>282</v>
      </c>
      <c r="C129">
        <v>3194</v>
      </c>
      <c r="D129">
        <v>104</v>
      </c>
      <c r="E129">
        <v>209</v>
      </c>
      <c r="F129">
        <v>244</v>
      </c>
      <c r="G129">
        <v>248</v>
      </c>
      <c r="H129">
        <v>200</v>
      </c>
      <c r="I129">
        <v>266</v>
      </c>
      <c r="J129">
        <v>222</v>
      </c>
      <c r="K129">
        <v>253</v>
      </c>
      <c r="L129">
        <v>240</v>
      </c>
      <c r="M129">
        <v>217</v>
      </c>
      <c r="N129">
        <v>282</v>
      </c>
      <c r="O129">
        <v>253</v>
      </c>
      <c r="P129">
        <v>227</v>
      </c>
      <c r="Q129">
        <v>229</v>
      </c>
    </row>
    <row r="130" spans="1:17">
      <c r="A130">
        <v>705</v>
      </c>
      <c r="B130" t="s">
        <v>283</v>
      </c>
      <c r="C130">
        <v>7643</v>
      </c>
      <c r="D130">
        <v>354</v>
      </c>
      <c r="E130">
        <v>549</v>
      </c>
      <c r="F130">
        <v>605</v>
      </c>
      <c r="G130">
        <v>611</v>
      </c>
      <c r="H130">
        <v>612</v>
      </c>
      <c r="I130">
        <v>575</v>
      </c>
      <c r="J130">
        <v>525</v>
      </c>
      <c r="K130">
        <v>559</v>
      </c>
      <c r="L130">
        <v>561</v>
      </c>
      <c r="M130">
        <v>565</v>
      </c>
      <c r="N130">
        <v>560</v>
      </c>
      <c r="O130">
        <v>546</v>
      </c>
      <c r="P130">
        <v>545</v>
      </c>
      <c r="Q130">
        <v>476</v>
      </c>
    </row>
    <row r="131" spans="1:17">
      <c r="A131">
        <v>706</v>
      </c>
      <c r="B131" t="s">
        <v>284</v>
      </c>
      <c r="C131">
        <v>31969</v>
      </c>
      <c r="D131">
        <v>1221</v>
      </c>
      <c r="E131">
        <v>2579</v>
      </c>
      <c r="F131">
        <v>2681</v>
      </c>
      <c r="G131">
        <v>2696</v>
      </c>
      <c r="H131">
        <v>2436</v>
      </c>
      <c r="I131">
        <v>2373</v>
      </c>
      <c r="J131">
        <v>2297</v>
      </c>
      <c r="K131">
        <v>2224</v>
      </c>
      <c r="L131">
        <v>2241</v>
      </c>
      <c r="M131">
        <v>2357</v>
      </c>
      <c r="N131">
        <v>2498</v>
      </c>
      <c r="O131">
        <v>2160</v>
      </c>
      <c r="P131">
        <v>2068</v>
      </c>
      <c r="Q131">
        <v>2138</v>
      </c>
    </row>
    <row r="132" spans="1:17">
      <c r="A132">
        <v>707</v>
      </c>
      <c r="B132" t="s">
        <v>285</v>
      </c>
      <c r="C132">
        <v>19744</v>
      </c>
      <c r="D132">
        <v>733</v>
      </c>
      <c r="E132">
        <v>1439</v>
      </c>
      <c r="F132">
        <v>1488</v>
      </c>
      <c r="G132">
        <v>1494</v>
      </c>
      <c r="H132">
        <v>1540</v>
      </c>
      <c r="I132">
        <v>1525</v>
      </c>
      <c r="J132">
        <v>1521</v>
      </c>
      <c r="K132">
        <v>1496</v>
      </c>
      <c r="L132">
        <v>1550</v>
      </c>
      <c r="M132">
        <v>1515</v>
      </c>
      <c r="N132">
        <v>1691</v>
      </c>
      <c r="O132">
        <v>1425</v>
      </c>
      <c r="P132">
        <v>1238</v>
      </c>
      <c r="Q132">
        <v>1089</v>
      </c>
    </row>
    <row r="133" spans="1:17">
      <c r="A133">
        <v>708</v>
      </c>
      <c r="B133" t="s">
        <v>286</v>
      </c>
      <c r="C133">
        <v>7041</v>
      </c>
      <c r="D133">
        <v>62</v>
      </c>
      <c r="E133">
        <v>489</v>
      </c>
      <c r="F133">
        <v>476</v>
      </c>
      <c r="G133">
        <v>515</v>
      </c>
      <c r="H133">
        <v>530</v>
      </c>
      <c r="I133">
        <v>543</v>
      </c>
      <c r="J133">
        <v>500</v>
      </c>
      <c r="K133">
        <v>551</v>
      </c>
      <c r="L133">
        <v>560</v>
      </c>
      <c r="M133">
        <v>582</v>
      </c>
      <c r="N133">
        <v>590</v>
      </c>
      <c r="O133">
        <v>587</v>
      </c>
      <c r="P133">
        <v>528</v>
      </c>
      <c r="Q133">
        <v>528</v>
      </c>
    </row>
    <row r="134" spans="1:17">
      <c r="A134">
        <v>709</v>
      </c>
      <c r="B134" t="s">
        <v>287</v>
      </c>
      <c r="C134">
        <v>2191</v>
      </c>
      <c r="D134">
        <v>43</v>
      </c>
      <c r="E134">
        <v>140</v>
      </c>
      <c r="F134">
        <v>153</v>
      </c>
      <c r="G134">
        <v>157</v>
      </c>
      <c r="H134">
        <v>167</v>
      </c>
      <c r="I134">
        <v>161</v>
      </c>
      <c r="J134">
        <v>169</v>
      </c>
      <c r="K134">
        <v>166</v>
      </c>
      <c r="L134">
        <v>188</v>
      </c>
      <c r="M134">
        <v>171</v>
      </c>
      <c r="N134">
        <v>204</v>
      </c>
      <c r="O134">
        <v>152</v>
      </c>
      <c r="P134">
        <v>162</v>
      </c>
      <c r="Q134">
        <v>158</v>
      </c>
    </row>
    <row r="135" spans="1:17">
      <c r="A135">
        <v>710</v>
      </c>
      <c r="B135" t="s">
        <v>288</v>
      </c>
      <c r="C135">
        <v>28445</v>
      </c>
      <c r="D135">
        <v>212</v>
      </c>
      <c r="E135">
        <v>1956</v>
      </c>
      <c r="F135">
        <v>2089</v>
      </c>
      <c r="G135">
        <v>2150</v>
      </c>
      <c r="H135">
        <v>2144</v>
      </c>
      <c r="I135">
        <v>2209</v>
      </c>
      <c r="J135">
        <v>2166</v>
      </c>
      <c r="K135">
        <v>2332</v>
      </c>
      <c r="L135">
        <v>2210</v>
      </c>
      <c r="M135">
        <v>2321</v>
      </c>
      <c r="N135">
        <v>2532</v>
      </c>
      <c r="O135">
        <v>2288</v>
      </c>
      <c r="P135">
        <v>1937</v>
      </c>
      <c r="Q135">
        <v>1899</v>
      </c>
    </row>
    <row r="136" spans="1:17">
      <c r="A136">
        <v>711</v>
      </c>
      <c r="B136" t="s">
        <v>289</v>
      </c>
      <c r="C136">
        <v>3657</v>
      </c>
      <c r="D136">
        <v>75</v>
      </c>
      <c r="E136">
        <v>319</v>
      </c>
      <c r="F136">
        <v>287</v>
      </c>
      <c r="G136">
        <v>279</v>
      </c>
      <c r="H136">
        <v>299</v>
      </c>
      <c r="I136">
        <v>297</v>
      </c>
      <c r="J136">
        <v>271</v>
      </c>
      <c r="K136">
        <v>261</v>
      </c>
      <c r="L136">
        <v>325</v>
      </c>
      <c r="M136">
        <v>290</v>
      </c>
      <c r="N136">
        <v>286</v>
      </c>
      <c r="O136">
        <v>248</v>
      </c>
      <c r="P136">
        <v>228</v>
      </c>
      <c r="Q136">
        <v>192</v>
      </c>
    </row>
    <row r="137" spans="1:17">
      <c r="A137">
        <v>784</v>
      </c>
      <c r="B137" t="s">
        <v>367</v>
      </c>
      <c r="C137">
        <v>1485</v>
      </c>
      <c r="D137">
        <v>86</v>
      </c>
      <c r="E137">
        <v>113</v>
      </c>
      <c r="F137">
        <v>117</v>
      </c>
      <c r="G137">
        <v>110</v>
      </c>
      <c r="H137">
        <v>128</v>
      </c>
      <c r="I137">
        <v>112</v>
      </c>
      <c r="J137">
        <v>92</v>
      </c>
      <c r="K137">
        <v>79</v>
      </c>
      <c r="L137">
        <v>107</v>
      </c>
      <c r="M137">
        <v>93</v>
      </c>
      <c r="N137">
        <v>126</v>
      </c>
      <c r="O137">
        <v>124</v>
      </c>
      <c r="P137">
        <v>102</v>
      </c>
      <c r="Q137">
        <v>96</v>
      </c>
    </row>
    <row r="138" spans="1:17">
      <c r="A138">
        <v>712</v>
      </c>
      <c r="B138" t="s">
        <v>290</v>
      </c>
      <c r="C138">
        <v>4333</v>
      </c>
      <c r="D138">
        <v>90</v>
      </c>
      <c r="E138">
        <v>327</v>
      </c>
      <c r="F138">
        <v>302</v>
      </c>
      <c r="G138">
        <v>338</v>
      </c>
      <c r="H138">
        <v>314</v>
      </c>
      <c r="I138">
        <v>313</v>
      </c>
      <c r="J138">
        <v>304</v>
      </c>
      <c r="K138">
        <v>358</v>
      </c>
      <c r="L138">
        <v>359</v>
      </c>
      <c r="M138">
        <v>394</v>
      </c>
      <c r="N138">
        <v>331</v>
      </c>
      <c r="O138">
        <v>344</v>
      </c>
      <c r="P138">
        <v>307</v>
      </c>
      <c r="Q138">
        <v>252</v>
      </c>
    </row>
    <row r="139" spans="1:17">
      <c r="A139">
        <v>713</v>
      </c>
      <c r="B139" t="s">
        <v>291</v>
      </c>
      <c r="C139">
        <v>3701</v>
      </c>
      <c r="D139">
        <v>153</v>
      </c>
      <c r="E139">
        <v>276</v>
      </c>
      <c r="F139">
        <v>269</v>
      </c>
      <c r="G139">
        <v>288</v>
      </c>
      <c r="H139">
        <v>263</v>
      </c>
      <c r="I139">
        <v>273</v>
      </c>
      <c r="J139">
        <v>271</v>
      </c>
      <c r="K139">
        <v>266</v>
      </c>
      <c r="L139">
        <v>288</v>
      </c>
      <c r="M139">
        <v>299</v>
      </c>
      <c r="N139">
        <v>299</v>
      </c>
      <c r="O139">
        <v>287</v>
      </c>
      <c r="P139">
        <v>233</v>
      </c>
      <c r="Q139">
        <v>236</v>
      </c>
    </row>
    <row r="140" spans="1:17">
      <c r="A140">
        <v>714</v>
      </c>
      <c r="B140" t="s">
        <v>292</v>
      </c>
      <c r="C140">
        <v>3436</v>
      </c>
      <c r="D140">
        <v>101</v>
      </c>
      <c r="E140">
        <v>231</v>
      </c>
      <c r="F140">
        <v>195</v>
      </c>
      <c r="G140">
        <v>215</v>
      </c>
      <c r="H140">
        <v>237</v>
      </c>
      <c r="I140">
        <v>260</v>
      </c>
      <c r="J140">
        <v>250</v>
      </c>
      <c r="K140">
        <v>274</v>
      </c>
      <c r="L140">
        <v>251</v>
      </c>
      <c r="M140">
        <v>321</v>
      </c>
      <c r="N140">
        <v>331</v>
      </c>
      <c r="O140">
        <v>271</v>
      </c>
      <c r="P140">
        <v>275</v>
      </c>
      <c r="Q140">
        <v>224</v>
      </c>
    </row>
    <row r="141" spans="1:17">
      <c r="A141">
        <v>715</v>
      </c>
      <c r="B141" t="s">
        <v>293</v>
      </c>
      <c r="C141">
        <v>7715</v>
      </c>
      <c r="D141">
        <v>347</v>
      </c>
      <c r="E141">
        <v>632</v>
      </c>
      <c r="F141">
        <v>670</v>
      </c>
      <c r="G141">
        <v>612</v>
      </c>
      <c r="H141">
        <v>607</v>
      </c>
      <c r="I141">
        <v>569</v>
      </c>
      <c r="J141">
        <v>577</v>
      </c>
      <c r="K141">
        <v>538</v>
      </c>
      <c r="L141">
        <v>608</v>
      </c>
      <c r="M141">
        <v>555</v>
      </c>
      <c r="N141">
        <v>612</v>
      </c>
      <c r="O141">
        <v>555</v>
      </c>
      <c r="P141">
        <v>405</v>
      </c>
      <c r="Q141">
        <v>428</v>
      </c>
    </row>
    <row r="142" spans="1:17">
      <c r="A142">
        <v>716</v>
      </c>
      <c r="B142" t="s">
        <v>294</v>
      </c>
      <c r="C142">
        <v>1386</v>
      </c>
      <c r="D142">
        <v>91</v>
      </c>
      <c r="E142">
        <v>122</v>
      </c>
      <c r="F142">
        <v>120</v>
      </c>
      <c r="G142">
        <v>91</v>
      </c>
      <c r="H142">
        <v>116</v>
      </c>
      <c r="I142">
        <v>88</v>
      </c>
      <c r="J142">
        <v>79</v>
      </c>
      <c r="K142">
        <v>97</v>
      </c>
      <c r="L142">
        <v>102</v>
      </c>
      <c r="M142">
        <v>110</v>
      </c>
      <c r="N142">
        <v>96</v>
      </c>
      <c r="O142">
        <v>96</v>
      </c>
      <c r="P142">
        <v>97</v>
      </c>
      <c r="Q142">
        <v>81</v>
      </c>
    </row>
    <row r="143" spans="1:17">
      <c r="A143">
        <v>717</v>
      </c>
      <c r="B143" t="s">
        <v>295</v>
      </c>
      <c r="C143">
        <v>2778</v>
      </c>
      <c r="D143">
        <v>111</v>
      </c>
      <c r="E143">
        <v>237</v>
      </c>
      <c r="F143">
        <v>263</v>
      </c>
      <c r="G143">
        <v>231</v>
      </c>
      <c r="H143">
        <v>238</v>
      </c>
      <c r="I143">
        <v>201</v>
      </c>
      <c r="J143">
        <v>197</v>
      </c>
      <c r="K143">
        <v>186</v>
      </c>
      <c r="L143">
        <v>214</v>
      </c>
      <c r="M143">
        <v>238</v>
      </c>
      <c r="N143">
        <v>204</v>
      </c>
      <c r="O143">
        <v>204</v>
      </c>
      <c r="P143">
        <v>134</v>
      </c>
      <c r="Q143">
        <v>120</v>
      </c>
    </row>
    <row r="144" spans="1:17">
      <c r="A144">
        <v>718</v>
      </c>
      <c r="B144" t="s">
        <v>296</v>
      </c>
      <c r="C144">
        <v>323</v>
      </c>
      <c r="D144">
        <v>23</v>
      </c>
      <c r="E144">
        <v>31</v>
      </c>
      <c r="F144">
        <v>22</v>
      </c>
      <c r="G144">
        <v>17</v>
      </c>
      <c r="H144">
        <v>30</v>
      </c>
      <c r="I144">
        <v>20</v>
      </c>
      <c r="J144">
        <v>20</v>
      </c>
      <c r="K144">
        <v>34</v>
      </c>
      <c r="L144">
        <v>28</v>
      </c>
      <c r="M144">
        <v>31</v>
      </c>
      <c r="N144">
        <v>22</v>
      </c>
      <c r="O144">
        <v>14</v>
      </c>
      <c r="P144">
        <v>16</v>
      </c>
      <c r="Q144">
        <v>15</v>
      </c>
    </row>
    <row r="145" spans="1:17">
      <c r="A145">
        <v>719</v>
      </c>
      <c r="B145" t="s">
        <v>297</v>
      </c>
      <c r="C145">
        <v>2225</v>
      </c>
      <c r="D145">
        <v>93</v>
      </c>
      <c r="E145">
        <v>162</v>
      </c>
      <c r="F145">
        <v>170</v>
      </c>
      <c r="G145">
        <v>169</v>
      </c>
      <c r="H145">
        <v>141</v>
      </c>
      <c r="I145">
        <v>163</v>
      </c>
      <c r="J145">
        <v>181</v>
      </c>
      <c r="K145">
        <v>146</v>
      </c>
      <c r="L145">
        <v>160</v>
      </c>
      <c r="M145">
        <v>177</v>
      </c>
      <c r="N145">
        <v>169</v>
      </c>
      <c r="O145">
        <v>172</v>
      </c>
      <c r="P145">
        <v>158</v>
      </c>
      <c r="Q145">
        <v>164</v>
      </c>
    </row>
    <row r="146" spans="1:17">
      <c r="A146">
        <v>720</v>
      </c>
      <c r="B146" t="s">
        <v>298</v>
      </c>
      <c r="C146">
        <v>1040</v>
      </c>
      <c r="D146">
        <v>121</v>
      </c>
      <c r="E146">
        <v>94</v>
      </c>
      <c r="F146">
        <v>60</v>
      </c>
      <c r="G146">
        <v>70</v>
      </c>
      <c r="H146">
        <v>86</v>
      </c>
      <c r="I146">
        <v>54</v>
      </c>
      <c r="J146">
        <v>55</v>
      </c>
      <c r="K146">
        <v>55</v>
      </c>
      <c r="L146">
        <v>54</v>
      </c>
      <c r="M146">
        <v>67</v>
      </c>
      <c r="N146">
        <v>75</v>
      </c>
      <c r="O146">
        <v>91</v>
      </c>
      <c r="P146">
        <v>88</v>
      </c>
      <c r="Q146">
        <v>70</v>
      </c>
    </row>
    <row r="147" spans="1:17">
      <c r="A147">
        <v>721</v>
      </c>
      <c r="B147" t="s">
        <v>299</v>
      </c>
      <c r="C147">
        <v>31347</v>
      </c>
      <c r="D147">
        <v>1301</v>
      </c>
      <c r="E147">
        <v>2649</v>
      </c>
      <c r="F147">
        <v>2679</v>
      </c>
      <c r="G147">
        <v>2731</v>
      </c>
      <c r="H147">
        <v>2515</v>
      </c>
      <c r="I147">
        <v>2323</v>
      </c>
      <c r="J147">
        <v>2327</v>
      </c>
      <c r="K147">
        <v>2268</v>
      </c>
      <c r="L147">
        <v>2333</v>
      </c>
      <c r="M147">
        <v>2222</v>
      </c>
      <c r="N147">
        <v>2495</v>
      </c>
      <c r="O147">
        <v>2086</v>
      </c>
      <c r="P147">
        <v>1820</v>
      </c>
      <c r="Q147">
        <v>1598</v>
      </c>
    </row>
    <row r="148" spans="1:17">
      <c r="A148">
        <v>722</v>
      </c>
      <c r="B148" t="s">
        <v>300</v>
      </c>
      <c r="C148">
        <v>16374</v>
      </c>
      <c r="D148">
        <v>305</v>
      </c>
      <c r="E148">
        <v>1230</v>
      </c>
      <c r="F148">
        <v>1238</v>
      </c>
      <c r="G148">
        <v>1196</v>
      </c>
      <c r="H148">
        <v>1218</v>
      </c>
      <c r="I148">
        <v>1179</v>
      </c>
      <c r="J148">
        <v>1175</v>
      </c>
      <c r="K148">
        <v>1207</v>
      </c>
      <c r="L148">
        <v>1219</v>
      </c>
      <c r="M148">
        <v>1323</v>
      </c>
      <c r="N148">
        <v>1391</v>
      </c>
      <c r="O148">
        <v>1670</v>
      </c>
      <c r="P148">
        <v>893</v>
      </c>
      <c r="Q148">
        <v>1130</v>
      </c>
    </row>
    <row r="149" spans="1:17">
      <c r="A149">
        <v>785</v>
      </c>
      <c r="B149" t="s">
        <v>368</v>
      </c>
      <c r="C149">
        <v>6199</v>
      </c>
      <c r="D149">
        <v>231</v>
      </c>
      <c r="E149">
        <v>499</v>
      </c>
      <c r="F149">
        <v>518</v>
      </c>
      <c r="G149">
        <v>525</v>
      </c>
      <c r="H149">
        <v>509</v>
      </c>
      <c r="I149">
        <v>453</v>
      </c>
      <c r="J149">
        <v>459</v>
      </c>
      <c r="K149">
        <v>453</v>
      </c>
      <c r="L149">
        <v>462</v>
      </c>
      <c r="M149">
        <v>486</v>
      </c>
      <c r="N149">
        <v>481</v>
      </c>
      <c r="O149">
        <v>430</v>
      </c>
      <c r="P149">
        <v>368</v>
      </c>
      <c r="Q149">
        <v>325</v>
      </c>
    </row>
    <row r="150" spans="1:17">
      <c r="A150">
        <v>723</v>
      </c>
      <c r="B150" t="s">
        <v>301</v>
      </c>
      <c r="C150">
        <v>1382</v>
      </c>
      <c r="D150">
        <v>69</v>
      </c>
      <c r="E150">
        <v>103</v>
      </c>
      <c r="F150">
        <v>91</v>
      </c>
      <c r="G150">
        <v>86</v>
      </c>
      <c r="H150">
        <v>118</v>
      </c>
      <c r="I150">
        <v>105</v>
      </c>
      <c r="J150">
        <v>104</v>
      </c>
      <c r="K150">
        <v>98</v>
      </c>
      <c r="L150">
        <v>106</v>
      </c>
      <c r="M150">
        <v>111</v>
      </c>
      <c r="N150">
        <v>120</v>
      </c>
      <c r="O150">
        <v>86</v>
      </c>
      <c r="P150">
        <v>92</v>
      </c>
      <c r="Q150">
        <v>93</v>
      </c>
    </row>
    <row r="151" spans="1:17">
      <c r="A151">
        <v>724</v>
      </c>
      <c r="B151" t="s">
        <v>302</v>
      </c>
      <c r="C151">
        <v>2362</v>
      </c>
      <c r="D151">
        <v>107</v>
      </c>
      <c r="E151">
        <v>196</v>
      </c>
      <c r="F151">
        <v>193</v>
      </c>
      <c r="G151">
        <v>180</v>
      </c>
      <c r="H151">
        <v>184</v>
      </c>
      <c r="I151">
        <v>186</v>
      </c>
      <c r="J151">
        <v>128</v>
      </c>
      <c r="K151">
        <v>176</v>
      </c>
      <c r="L151">
        <v>177</v>
      </c>
      <c r="M151">
        <v>178</v>
      </c>
      <c r="N151">
        <v>201</v>
      </c>
      <c r="O151">
        <v>146</v>
      </c>
      <c r="P151">
        <v>153</v>
      </c>
      <c r="Q151">
        <v>157</v>
      </c>
    </row>
    <row r="152" spans="1:17">
      <c r="A152">
        <v>725</v>
      </c>
      <c r="B152" t="s">
        <v>303</v>
      </c>
      <c r="C152">
        <v>1625</v>
      </c>
      <c r="D152">
        <v>67</v>
      </c>
      <c r="E152">
        <v>110</v>
      </c>
      <c r="F152">
        <v>123</v>
      </c>
      <c r="G152">
        <v>135</v>
      </c>
      <c r="H152">
        <v>106</v>
      </c>
      <c r="I152">
        <v>115</v>
      </c>
      <c r="J152">
        <v>113</v>
      </c>
      <c r="K152">
        <v>131</v>
      </c>
      <c r="L152">
        <v>119</v>
      </c>
      <c r="M152">
        <v>146</v>
      </c>
      <c r="N152">
        <v>124</v>
      </c>
      <c r="O152">
        <v>125</v>
      </c>
      <c r="P152">
        <v>101</v>
      </c>
      <c r="Q152">
        <v>110</v>
      </c>
    </row>
    <row r="153" spans="1:17">
      <c r="A153">
        <v>786</v>
      </c>
      <c r="B153" t="s">
        <v>369</v>
      </c>
      <c r="C153">
        <v>1685</v>
      </c>
      <c r="D153">
        <v>66</v>
      </c>
      <c r="E153">
        <v>106</v>
      </c>
      <c r="F153">
        <v>122</v>
      </c>
      <c r="G153">
        <v>121</v>
      </c>
      <c r="H153">
        <v>120</v>
      </c>
      <c r="I153">
        <v>127</v>
      </c>
      <c r="J153">
        <v>134</v>
      </c>
      <c r="K153">
        <v>118</v>
      </c>
      <c r="L153">
        <v>115</v>
      </c>
      <c r="M153">
        <v>142</v>
      </c>
      <c r="N153">
        <v>152</v>
      </c>
      <c r="O153">
        <v>120</v>
      </c>
      <c r="P153">
        <v>112</v>
      </c>
      <c r="Q153">
        <v>130</v>
      </c>
    </row>
    <row r="154" spans="1:17">
      <c r="A154">
        <v>726</v>
      </c>
      <c r="B154" t="s">
        <v>304</v>
      </c>
      <c r="C154">
        <v>10363</v>
      </c>
      <c r="D154">
        <v>513</v>
      </c>
      <c r="E154">
        <v>825</v>
      </c>
      <c r="F154">
        <v>894</v>
      </c>
      <c r="G154">
        <v>851</v>
      </c>
      <c r="H154">
        <v>814</v>
      </c>
      <c r="I154">
        <v>829</v>
      </c>
      <c r="J154">
        <v>799</v>
      </c>
      <c r="K154">
        <v>709</v>
      </c>
      <c r="L154">
        <v>777</v>
      </c>
      <c r="M154">
        <v>755</v>
      </c>
      <c r="N154">
        <v>886</v>
      </c>
      <c r="O154">
        <v>617</v>
      </c>
      <c r="P154">
        <v>574</v>
      </c>
      <c r="Q154">
        <v>520</v>
      </c>
    </row>
    <row r="155" spans="1:17">
      <c r="A155">
        <v>7820212</v>
      </c>
      <c r="B155" t="s">
        <v>356</v>
      </c>
      <c r="C155">
        <v>949</v>
      </c>
      <c r="D155">
        <v>0</v>
      </c>
      <c r="E155">
        <v>120</v>
      </c>
      <c r="F155">
        <v>119</v>
      </c>
      <c r="G155">
        <v>144</v>
      </c>
      <c r="H155">
        <v>116</v>
      </c>
      <c r="I155">
        <v>106</v>
      </c>
      <c r="J155">
        <v>93</v>
      </c>
      <c r="K155">
        <v>97</v>
      </c>
      <c r="L155">
        <v>76</v>
      </c>
      <c r="M155">
        <v>78</v>
      </c>
      <c r="N155">
        <v>0</v>
      </c>
      <c r="O155">
        <v>0</v>
      </c>
      <c r="P155">
        <v>0</v>
      </c>
      <c r="Q155">
        <v>0</v>
      </c>
    </row>
    <row r="156" spans="1:17">
      <c r="A156">
        <v>7820412</v>
      </c>
      <c r="B156" t="s">
        <v>358</v>
      </c>
      <c r="C156">
        <v>3857</v>
      </c>
      <c r="D156">
        <v>0</v>
      </c>
      <c r="E156">
        <v>124</v>
      </c>
      <c r="F156">
        <v>122</v>
      </c>
      <c r="G156">
        <v>177</v>
      </c>
      <c r="H156">
        <v>166</v>
      </c>
      <c r="I156">
        <v>204</v>
      </c>
      <c r="J156">
        <v>216</v>
      </c>
      <c r="K156">
        <v>272</v>
      </c>
      <c r="L156">
        <v>348</v>
      </c>
      <c r="M156">
        <v>389</v>
      </c>
      <c r="N156">
        <v>569</v>
      </c>
      <c r="O156">
        <v>562</v>
      </c>
      <c r="P156">
        <v>473</v>
      </c>
      <c r="Q156">
        <v>235</v>
      </c>
    </row>
    <row r="157" spans="1:17">
      <c r="A157">
        <v>7820120</v>
      </c>
      <c r="B157" t="s">
        <v>622</v>
      </c>
      <c r="C157">
        <v>13323</v>
      </c>
      <c r="D157">
        <v>0</v>
      </c>
      <c r="E157">
        <v>611</v>
      </c>
      <c r="F157">
        <v>692</v>
      </c>
      <c r="G157">
        <v>769</v>
      </c>
      <c r="H157">
        <v>856</v>
      </c>
      <c r="I157">
        <v>891</v>
      </c>
      <c r="J157">
        <v>949</v>
      </c>
      <c r="K157">
        <v>1146</v>
      </c>
      <c r="L157">
        <v>1375</v>
      </c>
      <c r="M157">
        <v>1544</v>
      </c>
      <c r="N157">
        <v>1641</v>
      </c>
      <c r="O157">
        <v>1421</v>
      </c>
      <c r="P157">
        <v>942</v>
      </c>
      <c r="Q157">
        <v>486</v>
      </c>
    </row>
    <row r="158" spans="1:17">
      <c r="A158">
        <v>7820119</v>
      </c>
      <c r="B158" t="s">
        <v>439</v>
      </c>
      <c r="C158">
        <v>2250</v>
      </c>
      <c r="D158">
        <v>0</v>
      </c>
      <c r="E158">
        <v>0</v>
      </c>
      <c r="F158">
        <v>0</v>
      </c>
      <c r="G158">
        <v>0</v>
      </c>
      <c r="H158">
        <v>0</v>
      </c>
      <c r="I158">
        <v>0</v>
      </c>
      <c r="J158">
        <v>0</v>
      </c>
      <c r="K158">
        <v>0</v>
      </c>
      <c r="L158">
        <v>0</v>
      </c>
      <c r="M158">
        <v>0</v>
      </c>
      <c r="N158">
        <v>449</v>
      </c>
      <c r="O158">
        <v>502</v>
      </c>
      <c r="P158">
        <v>604</v>
      </c>
      <c r="Q158">
        <v>695</v>
      </c>
    </row>
    <row r="159" spans="1:17">
      <c r="A159">
        <v>7820612</v>
      </c>
      <c r="B159" t="s">
        <v>676</v>
      </c>
      <c r="C159">
        <v>370</v>
      </c>
      <c r="D159">
        <v>0</v>
      </c>
      <c r="E159">
        <v>37</v>
      </c>
      <c r="F159">
        <v>53</v>
      </c>
      <c r="G159">
        <v>44</v>
      </c>
      <c r="H159">
        <v>50</v>
      </c>
      <c r="I159">
        <v>48</v>
      </c>
      <c r="J159">
        <v>25</v>
      </c>
      <c r="K159">
        <v>28</v>
      </c>
      <c r="L159">
        <v>27</v>
      </c>
      <c r="M159">
        <v>42</v>
      </c>
      <c r="N159">
        <v>16</v>
      </c>
      <c r="O159">
        <v>0</v>
      </c>
      <c r="P159">
        <v>0</v>
      </c>
      <c r="Q159">
        <v>0</v>
      </c>
    </row>
    <row r="160" spans="1:17">
      <c r="A160">
        <v>7820512</v>
      </c>
      <c r="B160" t="s">
        <v>677</v>
      </c>
      <c r="C160">
        <v>327</v>
      </c>
      <c r="D160">
        <v>0</v>
      </c>
      <c r="E160">
        <v>32</v>
      </c>
      <c r="F160">
        <v>38</v>
      </c>
      <c r="G160">
        <v>34</v>
      </c>
      <c r="H160">
        <v>43</v>
      </c>
      <c r="I160">
        <v>43</v>
      </c>
      <c r="J160">
        <v>23</v>
      </c>
      <c r="K160">
        <v>28</v>
      </c>
      <c r="L160">
        <v>24</v>
      </c>
      <c r="M160">
        <v>38</v>
      </c>
      <c r="N160">
        <v>24</v>
      </c>
      <c r="O160">
        <v>0</v>
      </c>
      <c r="P160">
        <v>0</v>
      </c>
      <c r="Q160">
        <v>0</v>
      </c>
    </row>
    <row r="161" spans="1:17">
      <c r="A161">
        <v>7820108</v>
      </c>
      <c r="B161" t="s">
        <v>352</v>
      </c>
      <c r="C161">
        <v>1731</v>
      </c>
      <c r="D161">
        <v>0</v>
      </c>
      <c r="E161">
        <v>0</v>
      </c>
      <c r="F161">
        <v>0</v>
      </c>
      <c r="G161">
        <v>0</v>
      </c>
      <c r="H161">
        <v>0</v>
      </c>
      <c r="I161">
        <v>0</v>
      </c>
      <c r="J161">
        <v>0</v>
      </c>
      <c r="K161">
        <v>0</v>
      </c>
      <c r="L161">
        <v>0</v>
      </c>
      <c r="M161">
        <v>0</v>
      </c>
      <c r="N161">
        <v>348</v>
      </c>
      <c r="O161">
        <v>336</v>
      </c>
      <c r="P161">
        <v>330</v>
      </c>
      <c r="Q161">
        <v>717</v>
      </c>
    </row>
    <row r="162" spans="1:17">
      <c r="A162">
        <v>7820110</v>
      </c>
      <c r="B162" t="s">
        <v>353</v>
      </c>
      <c r="C162">
        <v>386</v>
      </c>
      <c r="D162">
        <v>0</v>
      </c>
      <c r="E162">
        <v>39</v>
      </c>
      <c r="F162">
        <v>43</v>
      </c>
      <c r="G162">
        <v>42</v>
      </c>
      <c r="H162">
        <v>43</v>
      </c>
      <c r="I162">
        <v>50</v>
      </c>
      <c r="J162">
        <v>47</v>
      </c>
      <c r="K162">
        <v>48</v>
      </c>
      <c r="L162">
        <v>33</v>
      </c>
      <c r="M162">
        <v>41</v>
      </c>
      <c r="N162">
        <v>0</v>
      </c>
      <c r="O162">
        <v>0</v>
      </c>
      <c r="P162">
        <v>0</v>
      </c>
      <c r="Q162">
        <v>0</v>
      </c>
    </row>
    <row r="163" spans="1:17">
      <c r="A163">
        <v>7820121</v>
      </c>
      <c r="B163" t="s">
        <v>625</v>
      </c>
      <c r="C163">
        <v>170</v>
      </c>
      <c r="D163">
        <v>0</v>
      </c>
      <c r="E163">
        <v>0</v>
      </c>
      <c r="F163">
        <v>0</v>
      </c>
      <c r="G163">
        <v>0</v>
      </c>
      <c r="H163">
        <v>0</v>
      </c>
      <c r="I163">
        <v>0</v>
      </c>
      <c r="J163">
        <v>0</v>
      </c>
      <c r="K163">
        <v>119</v>
      </c>
      <c r="L163">
        <v>51</v>
      </c>
      <c r="M163">
        <v>0</v>
      </c>
      <c r="N163">
        <v>0</v>
      </c>
      <c r="O163">
        <v>0</v>
      </c>
      <c r="P163">
        <v>0</v>
      </c>
      <c r="Q163">
        <v>0</v>
      </c>
    </row>
    <row r="164" spans="1:17">
      <c r="A164">
        <v>7991893</v>
      </c>
      <c r="B164" t="s">
        <v>678</v>
      </c>
      <c r="C164">
        <v>179</v>
      </c>
      <c r="D164">
        <v>3</v>
      </c>
      <c r="E164">
        <v>6</v>
      </c>
      <c r="F164">
        <v>6</v>
      </c>
      <c r="G164">
        <v>8</v>
      </c>
      <c r="H164">
        <v>8</v>
      </c>
      <c r="I164">
        <v>9</v>
      </c>
      <c r="J164">
        <v>11</v>
      </c>
      <c r="K164">
        <v>11</v>
      </c>
      <c r="L164">
        <v>13</v>
      </c>
      <c r="M164">
        <v>12</v>
      </c>
      <c r="N164">
        <v>24</v>
      </c>
      <c r="O164">
        <v>21</v>
      </c>
      <c r="P164">
        <v>16</v>
      </c>
      <c r="Q164">
        <v>31</v>
      </c>
    </row>
    <row r="165" spans="1:17">
      <c r="A165">
        <v>7991894</v>
      </c>
      <c r="B165" t="s">
        <v>679</v>
      </c>
      <c r="C165">
        <v>108</v>
      </c>
      <c r="D165">
        <v>0</v>
      </c>
      <c r="E165">
        <v>1</v>
      </c>
      <c r="F165">
        <v>5</v>
      </c>
      <c r="G165">
        <v>6</v>
      </c>
      <c r="H165">
        <v>7</v>
      </c>
      <c r="I165">
        <v>2</v>
      </c>
      <c r="J165">
        <v>7</v>
      </c>
      <c r="K165">
        <v>2</v>
      </c>
      <c r="L165">
        <v>9</v>
      </c>
      <c r="M165">
        <v>9</v>
      </c>
      <c r="N165">
        <v>11</v>
      </c>
      <c r="O165">
        <v>24</v>
      </c>
      <c r="P165">
        <v>12</v>
      </c>
      <c r="Q165">
        <v>13</v>
      </c>
    </row>
    <row r="166" spans="1:17">
      <c r="A166">
        <v>7991895</v>
      </c>
      <c r="B166" t="s">
        <v>680</v>
      </c>
      <c r="C166">
        <v>117</v>
      </c>
      <c r="D166">
        <v>6</v>
      </c>
      <c r="E166">
        <v>4</v>
      </c>
      <c r="F166">
        <v>2</v>
      </c>
      <c r="G166">
        <v>5</v>
      </c>
      <c r="H166">
        <v>7</v>
      </c>
      <c r="I166">
        <v>6</v>
      </c>
      <c r="J166">
        <v>5</v>
      </c>
      <c r="K166">
        <v>6</v>
      </c>
      <c r="L166">
        <v>8</v>
      </c>
      <c r="M166">
        <v>13</v>
      </c>
      <c r="N166">
        <v>9</v>
      </c>
      <c r="O166">
        <v>11</v>
      </c>
      <c r="P166">
        <v>11</v>
      </c>
      <c r="Q166">
        <v>24</v>
      </c>
    </row>
    <row r="167" spans="1:17">
      <c r="A167">
        <v>727</v>
      </c>
      <c r="B167" t="s">
        <v>305</v>
      </c>
      <c r="C167">
        <v>4063</v>
      </c>
      <c r="D167">
        <v>166</v>
      </c>
      <c r="E167">
        <v>306</v>
      </c>
      <c r="F167">
        <v>348</v>
      </c>
      <c r="G167">
        <v>337</v>
      </c>
      <c r="H167">
        <v>311</v>
      </c>
      <c r="I167">
        <v>295</v>
      </c>
      <c r="J167">
        <v>283</v>
      </c>
      <c r="K167">
        <v>314</v>
      </c>
      <c r="L167">
        <v>293</v>
      </c>
      <c r="M167">
        <v>319</v>
      </c>
      <c r="N167">
        <v>321</v>
      </c>
      <c r="O167">
        <v>287</v>
      </c>
      <c r="P167">
        <v>247</v>
      </c>
      <c r="Q167">
        <v>236</v>
      </c>
    </row>
    <row r="168" spans="1:17">
      <c r="A168">
        <v>728</v>
      </c>
      <c r="B168" t="s">
        <v>306</v>
      </c>
      <c r="C168">
        <v>518</v>
      </c>
      <c r="D168">
        <v>39</v>
      </c>
      <c r="E168">
        <v>40</v>
      </c>
      <c r="F168">
        <v>47</v>
      </c>
      <c r="G168">
        <v>44</v>
      </c>
      <c r="H168">
        <v>41</v>
      </c>
      <c r="I168">
        <v>30</v>
      </c>
      <c r="J168">
        <v>37</v>
      </c>
      <c r="K168">
        <v>37</v>
      </c>
      <c r="L168">
        <v>36</v>
      </c>
      <c r="M168">
        <v>35</v>
      </c>
      <c r="N168">
        <v>36</v>
      </c>
      <c r="O168">
        <v>37</v>
      </c>
      <c r="P168">
        <v>29</v>
      </c>
      <c r="Q168">
        <v>30</v>
      </c>
    </row>
    <row r="169" spans="1:17">
      <c r="A169">
        <v>729</v>
      </c>
      <c r="B169" t="s">
        <v>307</v>
      </c>
      <c r="C169">
        <v>4695</v>
      </c>
      <c r="D169">
        <v>264</v>
      </c>
      <c r="E169">
        <v>401</v>
      </c>
      <c r="F169">
        <v>408</v>
      </c>
      <c r="G169">
        <v>366</v>
      </c>
      <c r="H169">
        <v>352</v>
      </c>
      <c r="I169">
        <v>353</v>
      </c>
      <c r="J169">
        <v>324</v>
      </c>
      <c r="K169">
        <v>304</v>
      </c>
      <c r="L169">
        <v>345</v>
      </c>
      <c r="M169">
        <v>305</v>
      </c>
      <c r="N169">
        <v>371</v>
      </c>
      <c r="O169">
        <v>351</v>
      </c>
      <c r="P169">
        <v>309</v>
      </c>
      <c r="Q169">
        <v>242</v>
      </c>
    </row>
    <row r="170" spans="1:17">
      <c r="A170">
        <v>730</v>
      </c>
      <c r="B170" t="s">
        <v>308</v>
      </c>
      <c r="C170">
        <v>521</v>
      </c>
      <c r="D170">
        <v>22</v>
      </c>
      <c r="E170">
        <v>48</v>
      </c>
      <c r="F170">
        <v>38</v>
      </c>
      <c r="G170">
        <v>45</v>
      </c>
      <c r="H170">
        <v>27</v>
      </c>
      <c r="I170">
        <v>35</v>
      </c>
      <c r="J170">
        <v>35</v>
      </c>
      <c r="K170">
        <v>38</v>
      </c>
      <c r="L170">
        <v>40</v>
      </c>
      <c r="M170">
        <v>37</v>
      </c>
      <c r="N170">
        <v>44</v>
      </c>
      <c r="O170">
        <v>39</v>
      </c>
      <c r="P170">
        <v>41</v>
      </c>
      <c r="Q170">
        <v>32</v>
      </c>
    </row>
    <row r="171" spans="1:17">
      <c r="A171">
        <v>731</v>
      </c>
      <c r="B171" t="s">
        <v>309</v>
      </c>
      <c r="C171">
        <v>186</v>
      </c>
      <c r="D171">
        <v>13</v>
      </c>
      <c r="E171">
        <v>12</v>
      </c>
      <c r="F171">
        <v>18</v>
      </c>
      <c r="G171">
        <v>15</v>
      </c>
      <c r="H171">
        <v>13</v>
      </c>
      <c r="I171">
        <v>15</v>
      </c>
      <c r="J171">
        <v>11</v>
      </c>
      <c r="K171">
        <v>21</v>
      </c>
      <c r="L171">
        <v>12</v>
      </c>
      <c r="M171">
        <v>10</v>
      </c>
      <c r="N171">
        <v>9</v>
      </c>
      <c r="O171">
        <v>9</v>
      </c>
      <c r="P171">
        <v>13</v>
      </c>
      <c r="Q171">
        <v>15</v>
      </c>
    </row>
    <row r="172" spans="1:17">
      <c r="A172">
        <v>732</v>
      </c>
      <c r="B172" t="s">
        <v>310</v>
      </c>
      <c r="C172">
        <v>3755</v>
      </c>
      <c r="D172">
        <v>223</v>
      </c>
      <c r="E172">
        <v>328</v>
      </c>
      <c r="F172">
        <v>290</v>
      </c>
      <c r="G172">
        <v>305</v>
      </c>
      <c r="H172">
        <v>292</v>
      </c>
      <c r="I172">
        <v>274</v>
      </c>
      <c r="J172">
        <v>285</v>
      </c>
      <c r="K172">
        <v>296</v>
      </c>
      <c r="L172">
        <v>253</v>
      </c>
      <c r="M172">
        <v>261</v>
      </c>
      <c r="N172">
        <v>307</v>
      </c>
      <c r="O172">
        <v>226</v>
      </c>
      <c r="P172">
        <v>186</v>
      </c>
      <c r="Q172">
        <v>229</v>
      </c>
    </row>
    <row r="173" spans="1:17">
      <c r="A173">
        <v>733</v>
      </c>
      <c r="B173" t="s">
        <v>311</v>
      </c>
      <c r="C173">
        <v>1471</v>
      </c>
      <c r="D173">
        <v>86</v>
      </c>
      <c r="E173">
        <v>116</v>
      </c>
      <c r="F173">
        <v>102</v>
      </c>
      <c r="G173">
        <v>104</v>
      </c>
      <c r="H173">
        <v>95</v>
      </c>
      <c r="I173">
        <v>100</v>
      </c>
      <c r="J173">
        <v>96</v>
      </c>
      <c r="K173">
        <v>107</v>
      </c>
      <c r="L173">
        <v>112</v>
      </c>
      <c r="M173">
        <v>113</v>
      </c>
      <c r="N173">
        <v>143</v>
      </c>
      <c r="O173">
        <v>112</v>
      </c>
      <c r="P173">
        <v>91</v>
      </c>
      <c r="Q173">
        <v>94</v>
      </c>
    </row>
    <row r="174" spans="1:17">
      <c r="A174">
        <v>734</v>
      </c>
      <c r="B174" t="s">
        <v>312</v>
      </c>
      <c r="C174">
        <v>1746</v>
      </c>
      <c r="D174">
        <v>119</v>
      </c>
      <c r="E174">
        <v>132</v>
      </c>
      <c r="F174">
        <v>150</v>
      </c>
      <c r="G174">
        <v>115</v>
      </c>
      <c r="H174">
        <v>138</v>
      </c>
      <c r="I174">
        <v>120</v>
      </c>
      <c r="J174">
        <v>124</v>
      </c>
      <c r="K174">
        <v>122</v>
      </c>
      <c r="L174">
        <v>139</v>
      </c>
      <c r="M174">
        <v>131</v>
      </c>
      <c r="N174">
        <v>153</v>
      </c>
      <c r="O174">
        <v>124</v>
      </c>
      <c r="P174">
        <v>94</v>
      </c>
      <c r="Q174">
        <v>85</v>
      </c>
    </row>
    <row r="175" spans="1:17">
      <c r="A175">
        <v>735</v>
      </c>
      <c r="B175" t="s">
        <v>313</v>
      </c>
      <c r="C175">
        <v>1472</v>
      </c>
      <c r="D175">
        <v>95</v>
      </c>
      <c r="E175">
        <v>107</v>
      </c>
      <c r="F175">
        <v>112</v>
      </c>
      <c r="G175">
        <v>110</v>
      </c>
      <c r="H175">
        <v>113</v>
      </c>
      <c r="I175">
        <v>118</v>
      </c>
      <c r="J175">
        <v>100</v>
      </c>
      <c r="K175">
        <v>100</v>
      </c>
      <c r="L175">
        <v>111</v>
      </c>
      <c r="M175">
        <v>112</v>
      </c>
      <c r="N175">
        <v>102</v>
      </c>
      <c r="O175">
        <v>112</v>
      </c>
      <c r="P175">
        <v>89</v>
      </c>
      <c r="Q175">
        <v>91</v>
      </c>
    </row>
    <row r="176" spans="1:17">
      <c r="A176">
        <v>736</v>
      </c>
      <c r="B176" t="s">
        <v>314</v>
      </c>
      <c r="C176">
        <v>5625</v>
      </c>
      <c r="D176">
        <v>321</v>
      </c>
      <c r="E176">
        <v>386</v>
      </c>
      <c r="F176">
        <v>417</v>
      </c>
      <c r="G176">
        <v>411</v>
      </c>
      <c r="H176">
        <v>393</v>
      </c>
      <c r="I176">
        <v>401</v>
      </c>
      <c r="J176">
        <v>362</v>
      </c>
      <c r="K176">
        <v>407</v>
      </c>
      <c r="L176">
        <v>433</v>
      </c>
      <c r="M176">
        <v>444</v>
      </c>
      <c r="N176">
        <v>543</v>
      </c>
      <c r="O176">
        <v>436</v>
      </c>
      <c r="P176">
        <v>368</v>
      </c>
      <c r="Q176">
        <v>303</v>
      </c>
    </row>
    <row r="177" spans="1:17">
      <c r="A177">
        <v>745</v>
      </c>
      <c r="B177" t="s">
        <v>323</v>
      </c>
      <c r="C177">
        <v>4239</v>
      </c>
      <c r="D177">
        <v>162</v>
      </c>
      <c r="E177">
        <v>292</v>
      </c>
      <c r="F177">
        <v>286</v>
      </c>
      <c r="G177">
        <v>315</v>
      </c>
      <c r="H177">
        <v>341</v>
      </c>
      <c r="I177">
        <v>286</v>
      </c>
      <c r="J177">
        <v>282</v>
      </c>
      <c r="K177">
        <v>307</v>
      </c>
      <c r="L177">
        <v>343</v>
      </c>
      <c r="M177">
        <v>348</v>
      </c>
      <c r="N177">
        <v>383</v>
      </c>
      <c r="O177">
        <v>343</v>
      </c>
      <c r="P177">
        <v>288</v>
      </c>
      <c r="Q177">
        <v>263</v>
      </c>
    </row>
    <row r="178" spans="1:17">
      <c r="A178">
        <v>789</v>
      </c>
      <c r="B178" t="s">
        <v>370</v>
      </c>
      <c r="C178">
        <v>2926</v>
      </c>
      <c r="D178">
        <v>203</v>
      </c>
      <c r="E178">
        <v>218</v>
      </c>
      <c r="F178">
        <v>264</v>
      </c>
      <c r="G178">
        <v>249</v>
      </c>
      <c r="H178">
        <v>222</v>
      </c>
      <c r="I178">
        <v>212</v>
      </c>
      <c r="J178">
        <v>216</v>
      </c>
      <c r="K178">
        <v>187</v>
      </c>
      <c r="L178">
        <v>201</v>
      </c>
      <c r="M178">
        <v>217</v>
      </c>
      <c r="N178">
        <v>212</v>
      </c>
      <c r="O178">
        <v>193</v>
      </c>
      <c r="P178">
        <v>166</v>
      </c>
      <c r="Q178">
        <v>166</v>
      </c>
    </row>
    <row r="179" spans="1:17">
      <c r="A179">
        <v>737</v>
      </c>
      <c r="B179" t="s">
        <v>315</v>
      </c>
      <c r="C179">
        <v>7844</v>
      </c>
      <c r="D179">
        <v>356</v>
      </c>
      <c r="E179">
        <v>590</v>
      </c>
      <c r="F179">
        <v>630</v>
      </c>
      <c r="G179">
        <v>637</v>
      </c>
      <c r="H179">
        <v>679</v>
      </c>
      <c r="I179">
        <v>562</v>
      </c>
      <c r="J179">
        <v>558</v>
      </c>
      <c r="K179">
        <v>535</v>
      </c>
      <c r="L179">
        <v>602</v>
      </c>
      <c r="M179">
        <v>564</v>
      </c>
      <c r="N179">
        <v>598</v>
      </c>
      <c r="O179">
        <v>527</v>
      </c>
      <c r="P179">
        <v>510</v>
      </c>
      <c r="Q179">
        <v>496</v>
      </c>
    </row>
    <row r="180" spans="1:17">
      <c r="A180">
        <v>738</v>
      </c>
      <c r="B180" t="s">
        <v>316</v>
      </c>
      <c r="C180">
        <v>3057</v>
      </c>
      <c r="D180">
        <v>191</v>
      </c>
      <c r="E180">
        <v>252</v>
      </c>
      <c r="F180">
        <v>223</v>
      </c>
      <c r="G180">
        <v>245</v>
      </c>
      <c r="H180">
        <v>220</v>
      </c>
      <c r="I180">
        <v>223</v>
      </c>
      <c r="J180">
        <v>220</v>
      </c>
      <c r="K180">
        <v>214</v>
      </c>
      <c r="L180">
        <v>222</v>
      </c>
      <c r="M180">
        <v>227</v>
      </c>
      <c r="N180">
        <v>259</v>
      </c>
      <c r="O180">
        <v>222</v>
      </c>
      <c r="P180">
        <v>157</v>
      </c>
      <c r="Q180">
        <v>182</v>
      </c>
    </row>
    <row r="181" spans="1:17">
      <c r="A181">
        <v>739</v>
      </c>
      <c r="B181" t="s">
        <v>317</v>
      </c>
      <c r="C181">
        <v>1018</v>
      </c>
      <c r="D181">
        <v>10</v>
      </c>
      <c r="E181">
        <v>65</v>
      </c>
      <c r="F181">
        <v>86</v>
      </c>
      <c r="G181">
        <v>64</v>
      </c>
      <c r="H181">
        <v>78</v>
      </c>
      <c r="I181">
        <v>70</v>
      </c>
      <c r="J181">
        <v>72</v>
      </c>
      <c r="K181">
        <v>75</v>
      </c>
      <c r="L181">
        <v>87</v>
      </c>
      <c r="M181">
        <v>89</v>
      </c>
      <c r="N181">
        <v>84</v>
      </c>
      <c r="O181">
        <v>90</v>
      </c>
      <c r="P181">
        <v>66</v>
      </c>
      <c r="Q181">
        <v>82</v>
      </c>
    </row>
    <row r="182" spans="1:17">
      <c r="A182">
        <v>740</v>
      </c>
      <c r="B182" t="s">
        <v>318</v>
      </c>
      <c r="C182">
        <v>1206</v>
      </c>
      <c r="D182">
        <v>72</v>
      </c>
      <c r="E182">
        <v>104</v>
      </c>
      <c r="F182">
        <v>86</v>
      </c>
      <c r="G182">
        <v>91</v>
      </c>
      <c r="H182">
        <v>101</v>
      </c>
      <c r="I182">
        <v>78</v>
      </c>
      <c r="J182">
        <v>101</v>
      </c>
      <c r="K182">
        <v>81</v>
      </c>
      <c r="L182">
        <v>79</v>
      </c>
      <c r="M182">
        <v>95</v>
      </c>
      <c r="N182">
        <v>95</v>
      </c>
      <c r="O182">
        <v>81</v>
      </c>
      <c r="P182">
        <v>74</v>
      </c>
      <c r="Q182">
        <v>68</v>
      </c>
    </row>
    <row r="183" spans="1:17">
      <c r="A183">
        <v>791</v>
      </c>
      <c r="B183" t="s">
        <v>371</v>
      </c>
      <c r="C183">
        <v>1442</v>
      </c>
      <c r="D183">
        <v>89</v>
      </c>
      <c r="E183">
        <v>105</v>
      </c>
      <c r="F183">
        <v>114</v>
      </c>
      <c r="G183">
        <v>103</v>
      </c>
      <c r="H183">
        <v>107</v>
      </c>
      <c r="I183">
        <v>89</v>
      </c>
      <c r="J183">
        <v>102</v>
      </c>
      <c r="K183">
        <v>93</v>
      </c>
      <c r="L183">
        <v>100</v>
      </c>
      <c r="M183">
        <v>111</v>
      </c>
      <c r="N183">
        <v>108</v>
      </c>
      <c r="O183">
        <v>102</v>
      </c>
      <c r="P183">
        <v>120</v>
      </c>
      <c r="Q183">
        <v>99</v>
      </c>
    </row>
    <row r="184" spans="1:17">
      <c r="A184">
        <v>741</v>
      </c>
      <c r="B184" t="s">
        <v>319</v>
      </c>
      <c r="C184">
        <v>12594</v>
      </c>
      <c r="D184">
        <v>544</v>
      </c>
      <c r="E184">
        <v>1045</v>
      </c>
      <c r="F184">
        <v>1081</v>
      </c>
      <c r="G184">
        <v>985</v>
      </c>
      <c r="H184">
        <v>963</v>
      </c>
      <c r="I184">
        <v>970</v>
      </c>
      <c r="J184">
        <v>891</v>
      </c>
      <c r="K184">
        <v>892</v>
      </c>
      <c r="L184">
        <v>890</v>
      </c>
      <c r="M184">
        <v>946</v>
      </c>
      <c r="N184">
        <v>1098</v>
      </c>
      <c r="O184">
        <v>870</v>
      </c>
      <c r="P184">
        <v>676</v>
      </c>
      <c r="Q184">
        <v>743</v>
      </c>
    </row>
    <row r="185" spans="1:17">
      <c r="A185">
        <v>742</v>
      </c>
      <c r="B185" t="s">
        <v>320</v>
      </c>
      <c r="C185">
        <v>1445</v>
      </c>
      <c r="D185">
        <v>103</v>
      </c>
      <c r="E185">
        <v>110</v>
      </c>
      <c r="F185">
        <v>102</v>
      </c>
      <c r="G185">
        <v>111</v>
      </c>
      <c r="H185">
        <v>107</v>
      </c>
      <c r="I185">
        <v>94</v>
      </c>
      <c r="J185">
        <v>91</v>
      </c>
      <c r="K185">
        <v>112</v>
      </c>
      <c r="L185">
        <v>103</v>
      </c>
      <c r="M185">
        <v>101</v>
      </c>
      <c r="N185">
        <v>140</v>
      </c>
      <c r="O185">
        <v>91</v>
      </c>
      <c r="P185">
        <v>104</v>
      </c>
      <c r="Q185">
        <v>76</v>
      </c>
    </row>
    <row r="186" spans="1:17">
      <c r="A186">
        <v>743</v>
      </c>
      <c r="B186" t="s">
        <v>321</v>
      </c>
      <c r="C186">
        <v>900</v>
      </c>
      <c r="D186">
        <v>44</v>
      </c>
      <c r="E186">
        <v>66</v>
      </c>
      <c r="F186">
        <v>73</v>
      </c>
      <c r="G186">
        <v>64</v>
      </c>
      <c r="H186">
        <v>64</v>
      </c>
      <c r="I186">
        <v>70</v>
      </c>
      <c r="J186">
        <v>42</v>
      </c>
      <c r="K186">
        <v>68</v>
      </c>
      <c r="L186">
        <v>73</v>
      </c>
      <c r="M186">
        <v>60</v>
      </c>
      <c r="N186">
        <v>84</v>
      </c>
      <c r="O186">
        <v>57</v>
      </c>
      <c r="P186">
        <v>65</v>
      </c>
      <c r="Q186">
        <v>70</v>
      </c>
    </row>
    <row r="187" spans="1:17">
      <c r="A187">
        <v>744</v>
      </c>
      <c r="B187" t="s">
        <v>322</v>
      </c>
      <c r="C187">
        <v>2705</v>
      </c>
      <c r="D187">
        <v>53</v>
      </c>
      <c r="E187">
        <v>162</v>
      </c>
      <c r="F187">
        <v>216</v>
      </c>
      <c r="G187">
        <v>219</v>
      </c>
      <c r="H187">
        <v>190</v>
      </c>
      <c r="I187">
        <v>206</v>
      </c>
      <c r="J187">
        <v>214</v>
      </c>
      <c r="K187">
        <v>203</v>
      </c>
      <c r="L187">
        <v>204</v>
      </c>
      <c r="M187">
        <v>237</v>
      </c>
      <c r="N187">
        <v>230</v>
      </c>
      <c r="O187">
        <v>215</v>
      </c>
      <c r="P187">
        <v>172</v>
      </c>
      <c r="Q187">
        <v>184</v>
      </c>
    </row>
    <row r="188" spans="1:17">
      <c r="A188">
        <v>792</v>
      </c>
      <c r="B188" t="s">
        <v>372</v>
      </c>
      <c r="C188">
        <v>8041</v>
      </c>
      <c r="D188">
        <v>264</v>
      </c>
      <c r="E188">
        <v>704</v>
      </c>
      <c r="F188">
        <v>783</v>
      </c>
      <c r="G188">
        <v>769</v>
      </c>
      <c r="H188">
        <v>670</v>
      </c>
      <c r="I188">
        <v>579</v>
      </c>
      <c r="J188">
        <v>617</v>
      </c>
      <c r="K188">
        <v>559</v>
      </c>
      <c r="L188">
        <v>557</v>
      </c>
      <c r="M188">
        <v>558</v>
      </c>
      <c r="N188">
        <v>598</v>
      </c>
      <c r="O188">
        <v>512</v>
      </c>
      <c r="P188">
        <v>460</v>
      </c>
      <c r="Q188">
        <v>411</v>
      </c>
    </row>
    <row r="189" spans="1:17">
      <c r="A189">
        <v>793</v>
      </c>
      <c r="B189" t="s">
        <v>373</v>
      </c>
      <c r="C189">
        <v>2555</v>
      </c>
      <c r="D189">
        <v>163</v>
      </c>
      <c r="E189">
        <v>207</v>
      </c>
      <c r="F189">
        <v>182</v>
      </c>
      <c r="G189">
        <v>207</v>
      </c>
      <c r="H189">
        <v>196</v>
      </c>
      <c r="I189">
        <v>183</v>
      </c>
      <c r="J189">
        <v>175</v>
      </c>
      <c r="K189">
        <v>163</v>
      </c>
      <c r="L189">
        <v>176</v>
      </c>
      <c r="M189">
        <v>196</v>
      </c>
      <c r="N189">
        <v>200</v>
      </c>
      <c r="O189">
        <v>182</v>
      </c>
      <c r="P189">
        <v>167</v>
      </c>
      <c r="Q189">
        <v>158</v>
      </c>
    </row>
    <row r="190" spans="1:17">
      <c r="A190">
        <v>746</v>
      </c>
      <c r="B190" t="s">
        <v>324</v>
      </c>
      <c r="C190">
        <v>9035</v>
      </c>
      <c r="D190">
        <v>345</v>
      </c>
      <c r="E190">
        <v>734</v>
      </c>
      <c r="F190">
        <v>724</v>
      </c>
      <c r="G190">
        <v>723</v>
      </c>
      <c r="H190">
        <v>656</v>
      </c>
      <c r="I190">
        <v>666</v>
      </c>
      <c r="J190">
        <v>692</v>
      </c>
      <c r="K190">
        <v>644</v>
      </c>
      <c r="L190">
        <v>661</v>
      </c>
      <c r="M190">
        <v>720</v>
      </c>
      <c r="N190">
        <v>717</v>
      </c>
      <c r="O190">
        <v>667</v>
      </c>
      <c r="P190">
        <v>573</v>
      </c>
      <c r="Q190">
        <v>513</v>
      </c>
    </row>
    <row r="191" spans="1:17">
      <c r="A191">
        <v>747</v>
      </c>
      <c r="B191" t="s">
        <v>325</v>
      </c>
      <c r="C191">
        <v>13751</v>
      </c>
      <c r="D191">
        <v>485</v>
      </c>
      <c r="E191">
        <v>1023</v>
      </c>
      <c r="F191">
        <v>1092</v>
      </c>
      <c r="G191">
        <v>1024</v>
      </c>
      <c r="H191">
        <v>1034</v>
      </c>
      <c r="I191">
        <v>1005</v>
      </c>
      <c r="J191">
        <v>1078</v>
      </c>
      <c r="K191">
        <v>1006</v>
      </c>
      <c r="L191">
        <v>1072</v>
      </c>
      <c r="M191">
        <v>1055</v>
      </c>
      <c r="N191">
        <v>1179</v>
      </c>
      <c r="O191">
        <v>1035</v>
      </c>
      <c r="P191">
        <v>850</v>
      </c>
      <c r="Q191">
        <v>813</v>
      </c>
    </row>
    <row r="192" spans="1:17">
      <c r="A192">
        <v>748</v>
      </c>
      <c r="B192" t="s">
        <v>326</v>
      </c>
      <c r="C192">
        <v>6126</v>
      </c>
      <c r="D192">
        <v>365</v>
      </c>
      <c r="E192">
        <v>560</v>
      </c>
      <c r="F192">
        <v>521</v>
      </c>
      <c r="G192">
        <v>504</v>
      </c>
      <c r="H192">
        <v>481</v>
      </c>
      <c r="I192">
        <v>481</v>
      </c>
      <c r="J192">
        <v>454</v>
      </c>
      <c r="K192">
        <v>400</v>
      </c>
      <c r="L192">
        <v>432</v>
      </c>
      <c r="M192">
        <v>431</v>
      </c>
      <c r="N192">
        <v>437</v>
      </c>
      <c r="O192">
        <v>409</v>
      </c>
      <c r="P192">
        <v>328</v>
      </c>
      <c r="Q192">
        <v>323</v>
      </c>
    </row>
    <row r="193" spans="1:17">
      <c r="A193">
        <v>749</v>
      </c>
      <c r="B193" t="s">
        <v>327</v>
      </c>
      <c r="C193">
        <v>669</v>
      </c>
      <c r="D193">
        <v>33</v>
      </c>
      <c r="E193">
        <v>66</v>
      </c>
      <c r="F193">
        <v>60</v>
      </c>
      <c r="G193">
        <v>74</v>
      </c>
      <c r="H193">
        <v>48</v>
      </c>
      <c r="I193">
        <v>51</v>
      </c>
      <c r="J193">
        <v>52</v>
      </c>
      <c r="K193">
        <v>59</v>
      </c>
      <c r="L193">
        <v>44</v>
      </c>
      <c r="M193">
        <v>43</v>
      </c>
      <c r="N193">
        <v>41</v>
      </c>
      <c r="O193">
        <v>31</v>
      </c>
      <c r="P193">
        <v>34</v>
      </c>
      <c r="Q193">
        <v>33</v>
      </c>
    </row>
    <row r="194" spans="1:17">
      <c r="A194">
        <v>750</v>
      </c>
      <c r="B194" t="s">
        <v>328</v>
      </c>
      <c r="C194">
        <v>3102</v>
      </c>
      <c r="D194">
        <v>87</v>
      </c>
      <c r="E194">
        <v>264</v>
      </c>
      <c r="F194">
        <v>269</v>
      </c>
      <c r="G194">
        <v>266</v>
      </c>
      <c r="H194">
        <v>247</v>
      </c>
      <c r="I194">
        <v>248</v>
      </c>
      <c r="J194">
        <v>236</v>
      </c>
      <c r="K194">
        <v>211</v>
      </c>
      <c r="L194">
        <v>202</v>
      </c>
      <c r="M194">
        <v>227</v>
      </c>
      <c r="N194">
        <v>215</v>
      </c>
      <c r="O194">
        <v>219</v>
      </c>
      <c r="P194">
        <v>194</v>
      </c>
      <c r="Q194">
        <v>217</v>
      </c>
    </row>
    <row r="195" spans="1:17">
      <c r="A195">
        <v>751</v>
      </c>
      <c r="B195" t="s">
        <v>329</v>
      </c>
      <c r="C195">
        <v>5483</v>
      </c>
      <c r="D195">
        <v>330</v>
      </c>
      <c r="E195">
        <v>431</v>
      </c>
      <c r="F195">
        <v>465</v>
      </c>
      <c r="G195">
        <v>440</v>
      </c>
      <c r="H195">
        <v>392</v>
      </c>
      <c r="I195">
        <v>412</v>
      </c>
      <c r="J195">
        <v>407</v>
      </c>
      <c r="K195">
        <v>422</v>
      </c>
      <c r="L195">
        <v>412</v>
      </c>
      <c r="M195">
        <v>406</v>
      </c>
      <c r="N195">
        <v>428</v>
      </c>
      <c r="O195">
        <v>358</v>
      </c>
      <c r="P195">
        <v>313</v>
      </c>
      <c r="Q195">
        <v>267</v>
      </c>
    </row>
    <row r="196" spans="1:17">
      <c r="A196">
        <v>752</v>
      </c>
      <c r="B196" t="s">
        <v>330</v>
      </c>
      <c r="C196">
        <v>420</v>
      </c>
      <c r="D196">
        <v>22</v>
      </c>
      <c r="E196">
        <v>38</v>
      </c>
      <c r="F196">
        <v>29</v>
      </c>
      <c r="G196">
        <v>24</v>
      </c>
      <c r="H196">
        <v>38</v>
      </c>
      <c r="I196">
        <v>30</v>
      </c>
      <c r="J196">
        <v>33</v>
      </c>
      <c r="K196">
        <v>23</v>
      </c>
      <c r="L196">
        <v>34</v>
      </c>
      <c r="M196">
        <v>41</v>
      </c>
      <c r="N196">
        <v>22</v>
      </c>
      <c r="O196">
        <v>27</v>
      </c>
      <c r="P196">
        <v>25</v>
      </c>
      <c r="Q196">
        <v>34</v>
      </c>
    </row>
    <row r="197" spans="1:17">
      <c r="A197">
        <v>753</v>
      </c>
      <c r="B197" t="s">
        <v>331</v>
      </c>
      <c r="C197">
        <v>1002</v>
      </c>
      <c r="D197">
        <v>73</v>
      </c>
      <c r="E197">
        <v>63</v>
      </c>
      <c r="F197">
        <v>83</v>
      </c>
      <c r="G197">
        <v>71</v>
      </c>
      <c r="H197">
        <v>72</v>
      </c>
      <c r="I197">
        <v>76</v>
      </c>
      <c r="J197">
        <v>86</v>
      </c>
      <c r="K197">
        <v>76</v>
      </c>
      <c r="L197">
        <v>75</v>
      </c>
      <c r="M197">
        <v>70</v>
      </c>
      <c r="N197">
        <v>69</v>
      </c>
      <c r="O197">
        <v>74</v>
      </c>
      <c r="P197">
        <v>43</v>
      </c>
      <c r="Q197">
        <v>71</v>
      </c>
    </row>
    <row r="198" spans="1:17">
      <c r="A198">
        <v>754</v>
      </c>
      <c r="B198" t="s">
        <v>332</v>
      </c>
      <c r="C198">
        <v>3826</v>
      </c>
      <c r="D198">
        <v>31</v>
      </c>
      <c r="E198">
        <v>257</v>
      </c>
      <c r="F198">
        <v>313</v>
      </c>
      <c r="G198">
        <v>298</v>
      </c>
      <c r="H198">
        <v>304</v>
      </c>
      <c r="I198">
        <v>315</v>
      </c>
      <c r="J198">
        <v>313</v>
      </c>
      <c r="K198">
        <v>295</v>
      </c>
      <c r="L198">
        <v>303</v>
      </c>
      <c r="M198">
        <v>291</v>
      </c>
      <c r="N198">
        <v>282</v>
      </c>
      <c r="O198">
        <v>296</v>
      </c>
      <c r="P198">
        <v>278</v>
      </c>
      <c r="Q198">
        <v>250</v>
      </c>
    </row>
    <row r="199" spans="1:17">
      <c r="A199">
        <v>755</v>
      </c>
      <c r="B199" t="s">
        <v>333</v>
      </c>
      <c r="C199">
        <v>13289</v>
      </c>
      <c r="D199">
        <v>255</v>
      </c>
      <c r="E199">
        <v>1089</v>
      </c>
      <c r="F199">
        <v>1018</v>
      </c>
      <c r="G199">
        <v>1036</v>
      </c>
      <c r="H199">
        <v>1024</v>
      </c>
      <c r="I199">
        <v>1044</v>
      </c>
      <c r="J199">
        <v>1029</v>
      </c>
      <c r="K199">
        <v>996</v>
      </c>
      <c r="L199">
        <v>1018</v>
      </c>
      <c r="M199">
        <v>1002</v>
      </c>
      <c r="N199">
        <v>1103</v>
      </c>
      <c r="O199">
        <v>1090</v>
      </c>
      <c r="P199">
        <v>754</v>
      </c>
      <c r="Q199">
        <v>831</v>
      </c>
    </row>
    <row r="200" spans="1:17">
      <c r="A200">
        <v>756</v>
      </c>
      <c r="B200" t="s">
        <v>334</v>
      </c>
      <c r="C200">
        <v>1231</v>
      </c>
      <c r="D200">
        <v>68</v>
      </c>
      <c r="E200">
        <v>96</v>
      </c>
      <c r="F200">
        <v>83</v>
      </c>
      <c r="G200">
        <v>93</v>
      </c>
      <c r="H200">
        <v>110</v>
      </c>
      <c r="I200">
        <v>89</v>
      </c>
      <c r="J200">
        <v>86</v>
      </c>
      <c r="K200">
        <v>95</v>
      </c>
      <c r="L200">
        <v>94</v>
      </c>
      <c r="M200">
        <v>68</v>
      </c>
      <c r="N200">
        <v>98</v>
      </c>
      <c r="O200">
        <v>98</v>
      </c>
      <c r="P200">
        <v>74</v>
      </c>
      <c r="Q200">
        <v>79</v>
      </c>
    </row>
    <row r="201" spans="1:17">
      <c r="A201">
        <v>757</v>
      </c>
      <c r="B201" t="s">
        <v>335</v>
      </c>
      <c r="C201">
        <v>1615</v>
      </c>
      <c r="D201">
        <v>99</v>
      </c>
      <c r="E201">
        <v>123</v>
      </c>
      <c r="F201">
        <v>124</v>
      </c>
      <c r="G201">
        <v>120</v>
      </c>
      <c r="H201">
        <v>117</v>
      </c>
      <c r="I201">
        <v>95</v>
      </c>
      <c r="J201">
        <v>113</v>
      </c>
      <c r="K201">
        <v>128</v>
      </c>
      <c r="L201">
        <v>116</v>
      </c>
      <c r="M201">
        <v>124</v>
      </c>
      <c r="N201">
        <v>145</v>
      </c>
      <c r="O201">
        <v>103</v>
      </c>
      <c r="P201">
        <v>103</v>
      </c>
      <c r="Q201">
        <v>105</v>
      </c>
    </row>
    <row r="202" spans="1:17">
      <c r="A202">
        <v>758</v>
      </c>
      <c r="B202" t="s">
        <v>336</v>
      </c>
      <c r="C202">
        <v>1557</v>
      </c>
      <c r="D202">
        <v>101</v>
      </c>
      <c r="E202">
        <v>107</v>
      </c>
      <c r="F202">
        <v>124</v>
      </c>
      <c r="G202">
        <v>121</v>
      </c>
      <c r="H202">
        <v>149</v>
      </c>
      <c r="I202">
        <v>102</v>
      </c>
      <c r="J202">
        <v>109</v>
      </c>
      <c r="K202">
        <v>110</v>
      </c>
      <c r="L202">
        <v>108</v>
      </c>
      <c r="M202">
        <v>107</v>
      </c>
      <c r="N202">
        <v>123</v>
      </c>
      <c r="O202">
        <v>103</v>
      </c>
      <c r="P202">
        <v>98</v>
      </c>
      <c r="Q202">
        <v>95</v>
      </c>
    </row>
    <row r="203" spans="1:17">
      <c r="A203">
        <v>759</v>
      </c>
      <c r="B203" t="s">
        <v>337</v>
      </c>
      <c r="C203">
        <v>3334</v>
      </c>
      <c r="D203">
        <v>166</v>
      </c>
      <c r="E203">
        <v>287</v>
      </c>
      <c r="F203">
        <v>296</v>
      </c>
      <c r="G203">
        <v>273</v>
      </c>
      <c r="H203">
        <v>248</v>
      </c>
      <c r="I203">
        <v>220</v>
      </c>
      <c r="J203">
        <v>228</v>
      </c>
      <c r="K203">
        <v>220</v>
      </c>
      <c r="L203">
        <v>252</v>
      </c>
      <c r="M203">
        <v>253</v>
      </c>
      <c r="N203">
        <v>256</v>
      </c>
      <c r="O203">
        <v>240</v>
      </c>
      <c r="P203">
        <v>207</v>
      </c>
      <c r="Q203">
        <v>188</v>
      </c>
    </row>
    <row r="204" spans="1:17">
      <c r="A204" t="s">
        <v>657</v>
      </c>
      <c r="B204" t="s">
        <v>681</v>
      </c>
      <c r="C204">
        <v>1736416</v>
      </c>
      <c r="D204">
        <v>49201</v>
      </c>
      <c r="E204">
        <v>134052</v>
      </c>
      <c r="F204">
        <v>138236</v>
      </c>
      <c r="G204">
        <v>137097</v>
      </c>
      <c r="H204">
        <v>134240</v>
      </c>
      <c r="I204">
        <v>131294</v>
      </c>
      <c r="J204">
        <v>130232</v>
      </c>
      <c r="K204">
        <v>128784</v>
      </c>
      <c r="L204">
        <v>130593</v>
      </c>
      <c r="M204">
        <v>133056</v>
      </c>
      <c r="N204">
        <v>146398</v>
      </c>
      <c r="O204">
        <v>128019</v>
      </c>
      <c r="P204">
        <v>108646</v>
      </c>
      <c r="Q204">
        <v>106568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county_rev_exp</vt:lpstr>
      <vt:lpstr>city_rev_exp</vt:lpstr>
      <vt:lpstr>page_draft</vt:lpstr>
      <vt:lpstr>sources_notes</vt:lpstr>
      <vt:lpstr>rev_exp_worksheet</vt:lpstr>
      <vt:lpstr>FY15_TED_rev</vt:lpstr>
      <vt:lpstr>FY15_TED_exp</vt:lpstr>
      <vt:lpstr>FTE Enrollment by Grade Fiscal </vt:lpstr>
    </vt:vector>
  </TitlesOfParts>
  <Company>Fanning Institute, University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Holly Lynde</cp:lastModifiedBy>
  <dcterms:created xsi:type="dcterms:W3CDTF">2015-01-14T16:14:45Z</dcterms:created>
  <dcterms:modified xsi:type="dcterms:W3CDTF">2017-03-17T14:15:05Z</dcterms:modified>
</cp:coreProperties>
</file>